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Vicki 1 2/Desktop/Financial docs/"/>
    </mc:Choice>
  </mc:AlternateContent>
  <xr:revisionPtr revIDLastSave="0" documentId="13_ncr:1_{56312BE6-E869-194E-A6E9-104F0B9A9FC0}" xr6:coauthVersionLast="45" xr6:coauthVersionMax="45" xr10:uidLastSave="{00000000-0000-0000-0000-000000000000}"/>
  <bookViews>
    <workbookView xWindow="-37000" yWindow="460" windowWidth="33340" windowHeight="20300" xr2:uid="{00000000-000D-0000-FFFF-FFFF00000000}"/>
  </bookViews>
  <sheets>
    <sheet name="LDBA" sheetId="1" r:id="rId1"/>
    <sheet name="MSL" sheetId="2" r:id="rId2"/>
  </sheets>
  <definedNames>
    <definedName name="_xlnm.Print_Area" localSheetId="0">LDBA!$A$1:$H$60</definedName>
    <definedName name="_xlnm.Print_Area" localSheetId="1">MSL!$A$1:$H$34</definedName>
    <definedName name="_xlnm.Print_Titles" localSheetId="0">LDBA!$1:$6</definedName>
    <definedName name="_xlnm.Print_Titles" localSheetId="1">MSL!$16:$17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E42" i="1" l="1"/>
  <c r="E43" i="1"/>
  <c r="E44" i="1"/>
  <c r="E45" i="1"/>
  <c r="E46" i="1"/>
  <c r="E47" i="1"/>
  <c r="E48" i="1"/>
  <c r="E49" i="1"/>
  <c r="E51" i="1"/>
  <c r="E52" i="1"/>
  <c r="E53" i="1"/>
  <c r="E36" i="1"/>
  <c r="E37" i="1"/>
  <c r="E38" i="1"/>
  <c r="E19" i="1"/>
  <c r="E20" i="1"/>
  <c r="E21" i="1"/>
  <c r="E22" i="1"/>
  <c r="E23" i="1"/>
  <c r="E24" i="1"/>
  <c r="E25" i="1"/>
  <c r="E26" i="1"/>
  <c r="E27" i="1"/>
  <c r="E28" i="1"/>
  <c r="E29" i="1"/>
  <c r="G55" i="1"/>
  <c r="G32" i="1"/>
  <c r="G8" i="1"/>
  <c r="G10" i="1"/>
  <c r="G11" i="1"/>
  <c r="G7" i="1"/>
  <c r="G36" i="1"/>
  <c r="G37" i="1"/>
  <c r="G38" i="1"/>
  <c r="G35" i="1"/>
  <c r="G42" i="1"/>
  <c r="G43" i="1"/>
  <c r="G44" i="1"/>
  <c r="G45" i="1"/>
  <c r="G46" i="1"/>
  <c r="G47" i="1"/>
  <c r="G48" i="1"/>
  <c r="G49" i="1"/>
  <c r="G51" i="1"/>
  <c r="G52" i="1"/>
  <c r="G53" i="1"/>
  <c r="G41" i="1"/>
  <c r="G18" i="1"/>
  <c r="G19" i="1"/>
  <c r="G20" i="1"/>
  <c r="G21" i="1"/>
  <c r="G22" i="1"/>
  <c r="G23" i="1"/>
  <c r="G24" i="1"/>
  <c r="G25" i="1"/>
  <c r="G26" i="1"/>
  <c r="G27" i="1"/>
  <c r="G28" i="1"/>
  <c r="G29" i="1"/>
  <c r="F54" i="1" l="1"/>
  <c r="F39" i="1"/>
  <c r="F30" i="1"/>
  <c r="F9" i="1"/>
  <c r="F13" i="1" s="1"/>
  <c r="F56" i="1" l="1"/>
  <c r="F57" i="1" s="1"/>
  <c r="F58" i="1" s="1"/>
  <c r="F59" i="1" s="1"/>
  <c r="E23" i="2" l="1"/>
  <c r="B20" i="2"/>
  <c r="B29" i="2"/>
  <c r="B14" i="2"/>
  <c r="B27" i="2"/>
  <c r="B30" i="2" l="1"/>
  <c r="B31" i="2" s="1"/>
  <c r="B32" i="2" l="1"/>
  <c r="B33" i="2" s="1"/>
  <c r="H36" i="1" l="1"/>
  <c r="H28" i="1"/>
  <c r="H26" i="1"/>
  <c r="H24" i="1"/>
  <c r="H22" i="1"/>
  <c r="H21" i="1"/>
  <c r="H19" i="1"/>
  <c r="H10" i="1"/>
  <c r="H55" i="1"/>
  <c r="H53" i="1"/>
  <c r="H52" i="1"/>
  <c r="H51" i="1"/>
  <c r="H49" i="1"/>
  <c r="H48" i="1"/>
  <c r="H47" i="1"/>
  <c r="H46" i="1"/>
  <c r="H45" i="1"/>
  <c r="H44" i="1"/>
  <c r="H43" i="1"/>
  <c r="H42" i="1"/>
  <c r="H41" i="1"/>
  <c r="H38" i="1"/>
  <c r="H37" i="1"/>
  <c r="H35" i="1"/>
  <c r="H32" i="1"/>
  <c r="H29" i="1"/>
  <c r="H27" i="1"/>
  <c r="H25" i="1"/>
  <c r="H23" i="1"/>
  <c r="H20" i="1"/>
  <c r="H18" i="1"/>
  <c r="H11" i="1"/>
  <c r="H8" i="1"/>
  <c r="H7" i="1"/>
  <c r="B39" i="1"/>
  <c r="B54" i="1"/>
  <c r="B33" i="1"/>
  <c r="B30" i="1"/>
  <c r="B9" i="1"/>
  <c r="B13" i="1" l="1"/>
  <c r="G9" i="1"/>
  <c r="G13" i="1" s="1"/>
  <c r="B56" i="1"/>
  <c r="B57" i="1" l="1"/>
  <c r="B58" i="1" s="1"/>
  <c r="C54" i="1"/>
  <c r="C39" i="1"/>
  <c r="C33" i="1"/>
  <c r="C30" i="1"/>
  <c r="C9" i="1"/>
  <c r="C13" i="1" s="1"/>
  <c r="C56" i="1" l="1"/>
  <c r="C27" i="2" l="1"/>
  <c r="G23" i="2"/>
  <c r="H23" i="2" s="1"/>
  <c r="G10" i="2" l="1"/>
  <c r="H10" i="2" s="1"/>
  <c r="E10" i="2"/>
  <c r="F29" i="2"/>
  <c r="D29" i="2"/>
  <c r="C29" i="2"/>
  <c r="F20" i="2"/>
  <c r="D20" i="2"/>
  <c r="C20" i="2"/>
  <c r="F14" i="2"/>
  <c r="D14" i="2"/>
  <c r="C14" i="2"/>
  <c r="D9" i="1"/>
  <c r="D13" i="1" s="1"/>
  <c r="E8" i="1"/>
  <c r="G33" i="1"/>
  <c r="H33" i="1" s="1"/>
  <c r="D27" i="2"/>
  <c r="E12" i="2"/>
  <c r="E8" i="2"/>
  <c r="D30" i="1"/>
  <c r="D33" i="1"/>
  <c r="D39" i="1"/>
  <c r="D54" i="1"/>
  <c r="G12" i="1"/>
  <c r="H12" i="1" s="1"/>
  <c r="E7" i="1"/>
  <c r="E11" i="1"/>
  <c r="E12" i="1"/>
  <c r="E18" i="1"/>
  <c r="E32" i="1"/>
  <c r="E33" i="1" s="1"/>
  <c r="E35" i="1"/>
  <c r="E41" i="1"/>
  <c r="E55" i="1"/>
  <c r="F27" i="2"/>
  <c r="G9" i="2"/>
  <c r="H9" i="2" s="1"/>
  <c r="G8" i="2"/>
  <c r="H8" i="2" s="1"/>
  <c r="G12" i="2"/>
  <c r="H12" i="2" s="1"/>
  <c r="G7" i="2"/>
  <c r="H7" i="2" s="1"/>
  <c r="G11" i="2"/>
  <c r="H11" i="2" s="1"/>
  <c r="G13" i="2"/>
  <c r="H13" i="2" s="1"/>
  <c r="G19" i="2"/>
  <c r="G20" i="2" s="1"/>
  <c r="G28" i="2"/>
  <c r="G29" i="2" s="1"/>
  <c r="G22" i="2"/>
  <c r="H22" i="2" s="1"/>
  <c r="G25" i="2"/>
  <c r="H25" i="2" s="1"/>
  <c r="G26" i="2"/>
  <c r="H26" i="2" s="1"/>
  <c r="G24" i="2"/>
  <c r="H24" i="2" s="1"/>
  <c r="E26" i="2"/>
  <c r="E25" i="2"/>
  <c r="E24" i="2"/>
  <c r="E22" i="2"/>
  <c r="E28" i="2"/>
  <c r="E29" i="2" s="1"/>
  <c r="E19" i="2"/>
  <c r="E20" i="2" s="1"/>
  <c r="E13" i="2"/>
  <c r="E11" i="2"/>
  <c r="E7" i="2"/>
  <c r="E9" i="2"/>
  <c r="H20" i="2" l="1"/>
  <c r="H28" i="2"/>
  <c r="G39" i="1"/>
  <c r="H39" i="1" s="1"/>
  <c r="G30" i="1"/>
  <c r="H30" i="1" s="1"/>
  <c r="G54" i="1"/>
  <c r="H54" i="1" s="1"/>
  <c r="C57" i="1"/>
  <c r="C58" i="1" s="1"/>
  <c r="E30" i="1"/>
  <c r="E54" i="1"/>
  <c r="E39" i="1"/>
  <c r="D56" i="1"/>
  <c r="D57" i="1" s="1"/>
  <c r="D58" i="1" s="1"/>
  <c r="D59" i="1" s="1"/>
  <c r="E9" i="1"/>
  <c r="E13" i="1" s="1"/>
  <c r="H29" i="2"/>
  <c r="E14" i="2"/>
  <c r="F30" i="2"/>
  <c r="C30" i="2"/>
  <c r="C31" i="2" s="1"/>
  <c r="C32" i="2" s="1"/>
  <c r="C33" i="2" s="1"/>
  <c r="E27" i="2"/>
  <c r="E30" i="2" s="1"/>
  <c r="D30" i="2"/>
  <c r="D31" i="2" s="1"/>
  <c r="D32" i="2" s="1"/>
  <c r="D33" i="2" s="1"/>
  <c r="G14" i="2"/>
  <c r="H14" i="2" s="1"/>
  <c r="H19" i="2"/>
  <c r="G27" i="2"/>
  <c r="H27" i="2" s="1"/>
  <c r="H13" i="1" l="1"/>
  <c r="H9" i="1"/>
  <c r="E31" i="2"/>
  <c r="G56" i="1"/>
  <c r="H56" i="1" s="1"/>
  <c r="E56" i="1"/>
  <c r="E57" i="1" s="1"/>
  <c r="E58" i="1" s="1"/>
  <c r="E59" i="1" s="1"/>
  <c r="C59" i="1"/>
  <c r="F31" i="2"/>
  <c r="F32" i="2" s="1"/>
  <c r="F33" i="2" s="1"/>
  <c r="G30" i="2"/>
  <c r="H30" i="2" s="1"/>
  <c r="E32" i="2"/>
  <c r="E3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tc={1B85F075-A624-E742-9F14-8A05100A43BA}</author>
    <author>tc={74A70F7A-98C7-2645-99A7-C48A3DE2B7FA}</author>
    <author>Microsoft Office User</author>
    <author>tc={92A6DBFD-804D-014F-8EE1-399118BED424}</author>
    <author>tc={AAAB8E78-6CF1-814E-88B4-0B366EF1C82F}</author>
    <author>tc={FB31DC36-6719-7B42-AF98-CF37BADC388A}</author>
    <author>tc={B4F2701E-010A-454A-BE1F-D6C8F2D80009}</author>
    <author>tc={CC19981F-EF01-874E-801F-E906AEA0ECDF}</author>
    <author>tc={B6DAA903-84E2-5E41-BE92-97EC2CE745EA}</author>
    <author>tc={C68722FE-58FC-3542-A77C-3AEBFAB71764}</author>
    <author>tc={8E653027-9D76-584A-A952-4859E1A269EC}</author>
    <author>tc={411D9351-9979-2048-9B2A-48A643373E61}</author>
    <author>tc={63E20D00-2F1C-EF4F-905C-EA3829977D9D}</author>
    <author>tc={1E5724F3-9D5E-7746-BA17-A7C3439C43EC}</author>
    <author>tc={7279A7CA-CEDA-F948-AE7D-A4C3BA26E0DB}</author>
  </authors>
  <commentList>
    <comment ref="C10" authorId="0" shapeId="0" xr:uid="{1B85F075-A624-E742-9F14-8A05100A43B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general bank account</t>
      </text>
    </comment>
    <comment ref="C18" authorId="1" shapeId="0" xr:uid="{74A70F7A-98C7-2645-99A7-C48A3DE2B7FA}">
      <text>
        <t>[Threaded comment]
Your version of Excel allows you to read this threaded comment; however, any edits to it will get removed if the file is opened in a newer version of Excel. Learn more: https://go.microsoft.com/fwlink/?linkid=870924
Comment:
    ED costs reduced to 10 months due to delayed hiring.   Previous CEO costs were expensed in 2019</t>
      </text>
    </comment>
    <comment ref="F18" authorId="2" shapeId="0" xr:uid="{788142DC-71FC-7841-AA87-6001B6FF0136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includes new position for street safety
</t>
        </r>
      </text>
    </comment>
    <comment ref="C19" authorId="3" shapeId="0" xr:uid="{92A6DBFD-804D-014F-8EE1-399118BED424}">
      <text>
        <t>[Threaded comment]
Your version of Excel allows you to read this threaded comment; however, any edits to it will get removed if the file is opened in a newer version of Excel. Learn more: https://go.microsoft.com/fwlink/?linkid=870924
Comment:
    reduced phone service</t>
      </text>
    </comment>
    <comment ref="C23" authorId="4" shapeId="0" xr:uid="{AAAB8E78-6CF1-814E-88B4-0B366EF1C82F}">
      <text>
        <t>[Threaded comment]
Your version of Excel allows you to read this threaded comment; however, any edits to it will get removed if the file is opened in a newer version of Excel. Learn more: https://go.microsoft.com/fwlink/?linkid=870924
Comment:
    cut training and conference costs due to COVID expense restructuring</t>
      </text>
    </comment>
    <comment ref="C24" authorId="5" shapeId="0" xr:uid="{FB31DC36-6719-7B42-AF98-CF37BADC388A}">
      <text>
        <t>[Threaded comment]
Your version of Excel allows you to read this threaded comment; however, any edits to it will get removed if the file is opened in a newer version of Excel. Learn more: https://go.microsoft.com/fwlink/?linkid=870924
Comment:
    reduced due to COVID lcokdown</t>
      </text>
    </comment>
    <comment ref="C26" authorId="6" shapeId="0" xr:uid="{B4F2701E-010A-454A-BE1F-D6C8F2D80009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extra budget in original budget due to unsureness of whether legal issues would continue from 2019, they have not been required to date.</t>
      </text>
    </comment>
    <comment ref="C27" authorId="7" shapeId="0" xr:uid="{CC19981F-EF01-874E-801F-E906AEA0ECDF}">
      <text>
        <t>[Threaded comment]
Your version of Excel allows you to read this threaded comment; however, any edits to it will get removed if the file is opened in a newer version of Excel. Learn more: https://go.microsoft.com/fwlink/?linkid=870924
Comment:
    office closed for 4 months due to COVID</t>
      </text>
    </comment>
    <comment ref="C28" authorId="8" shapeId="0" xr:uid="{B6DAA903-84E2-5E41-BE92-97EC2CE745EA}">
      <text>
        <t>[Threaded comment]
Your version of Excel allows you to read this threaded comment; however, any edits to it will get removed if the file is opened in a newer version of Excel. Learn more: https://go.microsoft.com/fwlink/?linkid=870924
Comment:
    board meetings all on line</t>
      </text>
    </comment>
    <comment ref="C36" authorId="9" shapeId="0" xr:uid="{C68722FE-58FC-3542-A77C-3AEBFAB71764}">
      <text>
        <t>[Threaded comment]
Your version of Excel allows you to read this threaded comment; however, any edits to it will get removed if the file is opened in a newer version of Excel. Learn more: https://go.microsoft.com/fwlink/?linkid=870924
Comment:
    reduced due to government restrictions on gatherings</t>
      </text>
    </comment>
    <comment ref="C41" authorId="10" shapeId="0" xr:uid="{8E653027-9D76-584A-A952-4859E1A269EC}">
      <text>
        <t>[Threaded comment]
Your version of Excel allows you to read this threaded comment; however, any edits to it will get removed if the file is opened in a newer version of Excel. Learn more: https://go.microsoft.com/fwlink/?linkid=870924
Comment:
    much of the Marketing expenses are being logged in the Pandemic line due to them being adjusted to account for COVID impacts</t>
      </text>
    </comment>
    <comment ref="C42" authorId="11" shapeId="0" xr:uid="{411D9351-9979-2048-9B2A-48A643373E61}">
      <text>
        <t>[Threaded comment]
Your version of Excel allows you to read this threaded comment; however, any edits to it will get removed if the file is opened in a newer version of Excel. Learn more: https://go.microsoft.com/fwlink/?linkid=870924
Comment:
    government restrictions on gatherings</t>
      </text>
    </comment>
    <comment ref="F42" authorId="2" shapeId="0" xr:uid="{BC208A59-D2C5-F345-A31A-A4D3AA60237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reduced slightly to free up budget for new program
</t>
        </r>
      </text>
    </comment>
    <comment ref="C43" authorId="12" shapeId="0" xr:uid="{63E20D00-2F1C-EF4F-905C-EA3829977D9D}">
      <text>
        <t>[Threaded comment]
Your version of Excel allows you to read this threaded comment; however, any edits to it will get removed if the file is opened in a newer version of Excel. Learn more: https://go.microsoft.com/fwlink/?linkid=870924
Comment:
    government restrictions on gatherings reduced events which in turn reduced our sponsorships</t>
      </text>
    </comment>
    <comment ref="F43" authorId="2" shapeId="0" xr:uid="{511BBCF6-D682-D547-8349-665E5EB1FE12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adjusted existing sponsorships to 75% to free up budget
</t>
        </r>
      </text>
    </comment>
    <comment ref="C48" authorId="13" shapeId="0" xr:uid="{1E5724F3-9D5E-7746-BA17-A7C3439C43EC}">
      <text>
        <t>[Threaded comment]
Your version of Excel allows you to read this threaded comment; however, any edits to it will get removed if the file is opened in a newer version of Excel. Learn more: https://go.microsoft.com/fwlink/?linkid=870924
Comment:
    reduced planting costs by having staff plant majority instead of contracting out</t>
      </text>
    </comment>
    <comment ref="C49" authorId="14" shapeId="0" xr:uid="{7279A7CA-CEDA-F948-AE7D-A4C3BA26E0DB}">
      <text>
        <t>[Threaded comment]
Your version of Excel allows you to read this threaded comment; however, any edits to it will get removed if the file is opened in a newer version of Excel. Learn more: https://go.microsoft.com/fwlink/?linkid=870924
Comment:
    transferred to pandemic response</t>
      </text>
    </comment>
    <comment ref="F51" authorId="2" shapeId="0" xr:uid="{7D3B4BF0-5AC1-4A49-A8D1-53F5830C9858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includes new program for street safety and crime prevention as per member budget outreach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tc={E0049DE7-2331-EF41-91E0-0DD5AAAFB738}</author>
    <author>tc={886CC234-C155-8945-A16B-EA0BB5A9F4CB}</author>
    <author>tc={A6B3C0BA-5A97-F64B-86D9-6FAFA8D9285C}</author>
    <author>tc={302A9D6B-FB48-9B4A-92A6-D76770607665}</author>
    <author>tc={AF3772DE-EC13-AC46-862E-B5FD8EBA5F84}</author>
    <author>tc={E067A25C-023E-4447-9D90-671CFB78A58E}</author>
  </authors>
  <commentList>
    <comment ref="C8" authorId="0" shapeId="0" xr:uid="{E0049DE7-2331-EF41-91E0-0DD5AAAFB738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adjusted to account for COVID grant programs</t>
      </text>
    </comment>
    <comment ref="C10" authorId="1" shapeId="0" xr:uid="{886CC234-C155-8945-A16B-EA0BB5A9F4CB}">
      <text>
        <t>[Threaded comment]
Your version of Excel allows you to read this threaded comment; however, any edits to it will get removed if the file is opened in a newer version of Excel. Learn more: https://go.microsoft.com/fwlink/?linkid=870924
Comment:
    service contract financials extended from Jan-Mar to full 12 months</t>
      </text>
    </comment>
    <comment ref="C12" authorId="2" shapeId="0" xr:uid="{A6B3C0BA-5A97-F64B-86D9-6FAFA8D9285C}">
      <text>
        <t>[Threaded comment]
Your version of Excel allows you to read this threaded comment; however, any edits to it will get removed if the file is opened in a newer version of Excel. Learn more: https://go.microsoft.com/fwlink/?linkid=870924
Comment:
    Tenant Improvement Loan program reallocated to help with COVID grants</t>
      </text>
    </comment>
    <comment ref="C24" authorId="3" shapeId="0" xr:uid="{302A9D6B-FB48-9B4A-92A6-D76770607665}">
      <text>
        <t>[Threaded comment]
Your version of Excel allows you to read this threaded comment; however, any edits to it will get removed if the file is opened in a newer version of Excel. Learn more: https://go.microsoft.com/fwlink/?linkid=870924
Comment:
    flow through from Revenue</t>
      </text>
    </comment>
    <comment ref="C25" authorId="4" shapeId="0" xr:uid="{AF3772DE-EC13-AC46-862E-B5FD8EBA5F84}">
      <text>
        <t>[Threaded comment]
Your version of Excel allows you to read this threaded comment; however, any edits to it will get removed if the file is opened in a newer version of Excel. Learn more: https://go.microsoft.com/fwlink/?linkid=870924
Comment:
    transferred to grant programs, more online so cost savings</t>
      </text>
    </comment>
    <comment ref="C26" authorId="5" shapeId="0" xr:uid="{E067A25C-023E-4447-9D90-671CFB78A58E}">
      <text>
        <t>[Threaded comment]
Your version of Excel allows you to read this threaded comment; however, any edits to it will get removed if the file is opened in a newer version of Excel. Learn more: https://go.microsoft.com/fwlink/?linkid=870924
Comment:
    program delayed until after pandemic</t>
      </text>
    </comment>
  </commentList>
</comments>
</file>

<file path=xl/sharedStrings.xml><?xml version="1.0" encoding="utf-8"?>
<sst xmlns="http://schemas.openxmlformats.org/spreadsheetml/2006/main" count="122" uniqueCount="90">
  <si>
    <t>Tax Write offs</t>
  </si>
  <si>
    <t>Interest Income</t>
  </si>
  <si>
    <t>Telephone</t>
  </si>
  <si>
    <t>Insurance</t>
  </si>
  <si>
    <t>Graffiti Removal</t>
  </si>
  <si>
    <t>Public Art</t>
  </si>
  <si>
    <t>Total Administration</t>
  </si>
  <si>
    <t>Total Member Services</t>
  </si>
  <si>
    <t>Annual General Meeting</t>
  </si>
  <si>
    <t>MainStreet London</t>
  </si>
  <si>
    <t>Cleaning</t>
  </si>
  <si>
    <t>Total Rent</t>
  </si>
  <si>
    <t>Miscellaneous</t>
  </si>
  <si>
    <t>Revenue Overview</t>
  </si>
  <si>
    <t>Expenditure Overview</t>
  </si>
  <si>
    <t>LDBA Revenue Detail:</t>
  </si>
  <si>
    <t>Training / Conferences</t>
  </si>
  <si>
    <t>Subscriptions / Memberships</t>
  </si>
  <si>
    <t>Board Development &amp; Expenses</t>
  </si>
  <si>
    <t>Rent and Hydro</t>
  </si>
  <si>
    <t>Promo Downtown Dollars</t>
  </si>
  <si>
    <t>HST</t>
  </si>
  <si>
    <t>Recruitment</t>
  </si>
  <si>
    <t>Total Organization / Design / Promotion</t>
  </si>
  <si>
    <t>City of London Funding</t>
  </si>
  <si>
    <t>HST Write off of 50% at year end</t>
  </si>
  <si>
    <t>Total City of London Levy</t>
  </si>
  <si>
    <t>Net</t>
  </si>
  <si>
    <t>Miscellaneous Income</t>
  </si>
  <si>
    <t>Planters</t>
  </si>
  <si>
    <t>Communications &amp; Marketing</t>
  </si>
  <si>
    <t>Reserve Drawdown</t>
  </si>
  <si>
    <t>Personnel Costs</t>
  </si>
  <si>
    <t>LDBA Expenditure Detail:</t>
  </si>
  <si>
    <t>Stationery and Supplies</t>
  </si>
  <si>
    <t>London Downtown Business Association</t>
  </si>
  <si>
    <t>About Face</t>
  </si>
  <si>
    <t>Total Business Development</t>
  </si>
  <si>
    <t xml:space="preserve">Total LDBA Revenue </t>
  </si>
  <si>
    <t xml:space="preserve">Total LDBA Expenditure </t>
  </si>
  <si>
    <t>Net Surplus / (Deficit)</t>
  </si>
  <si>
    <t>Business Retention</t>
  </si>
  <si>
    <t>Purchase and Leasing Equipment</t>
  </si>
  <si>
    <t>Volunteer Recognition</t>
  </si>
  <si>
    <t>All figures subject to audit.</t>
  </si>
  <si>
    <t>MainStreet London Expenditure Detail:</t>
  </si>
  <si>
    <t>MainStreet London Revenue Detail:</t>
  </si>
  <si>
    <t>Total MainStreet London Revenue</t>
  </si>
  <si>
    <t>LDBA Sponsorship for About Face</t>
  </si>
  <si>
    <t>London Downtown Business Association (LDBA) Sponsorship</t>
  </si>
  <si>
    <t>Total MainStreet London Expenditure</t>
  </si>
  <si>
    <t>Wages and Benefits</t>
  </si>
  <si>
    <t>Miscellaneous Expense</t>
  </si>
  <si>
    <t>All figures subject to rounding.</t>
  </si>
  <si>
    <t>Draw from / (Contribution to) Operating Fund</t>
  </si>
  <si>
    <t>Draw from (Contribution to) Operating Fund</t>
  </si>
  <si>
    <t>Net City of London Levy</t>
  </si>
  <si>
    <t>ADMINISTRATION</t>
  </si>
  <si>
    <t>RENT</t>
  </si>
  <si>
    <t>MEMBER SERVICES</t>
  </si>
  <si>
    <t>BUSINESS DEVELOPMENT</t>
  </si>
  <si>
    <t>ORGANIZATION / DESIGN / PROMOTION</t>
  </si>
  <si>
    <t>Total Other</t>
  </si>
  <si>
    <t>Business to Business</t>
  </si>
  <si>
    <t>Campaigns and Street Activations</t>
  </si>
  <si>
    <t>Event Sponsorships</t>
  </si>
  <si>
    <t xml:space="preserve">City of London Service Contract </t>
  </si>
  <si>
    <t>City of London Service Contract</t>
  </si>
  <si>
    <t>2020 Surplus (Deficit)</t>
  </si>
  <si>
    <t>2021 Proposed Budget</t>
  </si>
  <si>
    <t>Increase / (Decrease) over 2020</t>
  </si>
  <si>
    <t>% Budget Change over 2020</t>
  </si>
  <si>
    <t>with 2020 Comparators</t>
  </si>
  <si>
    <t>2020 COVID Altered Budget</t>
  </si>
  <si>
    <t>2020 Original Approved Budget</t>
  </si>
  <si>
    <t>Increase / (Decrease) over 2020 original</t>
  </si>
  <si>
    <t>2020 Actuals to Aug 31</t>
  </si>
  <si>
    <t>*numbers in blue represent significant changes from original 2020 budget to COVID 2020 budget</t>
  </si>
  <si>
    <t>COVID grants</t>
  </si>
  <si>
    <t>Retention and Recruitment</t>
  </si>
  <si>
    <t xml:space="preserve">2021 Proposed Budget </t>
  </si>
  <si>
    <t>Carryover from 2020 COVID recovery fund</t>
  </si>
  <si>
    <t>Meetings and Meals</t>
  </si>
  <si>
    <t>Legal &amp; Audit &amp; Professional Services</t>
  </si>
  <si>
    <t>COVID Response</t>
  </si>
  <si>
    <t>MainStreet Operational Fund</t>
  </si>
  <si>
    <t>MainStreet Grant Program</t>
  </si>
  <si>
    <t>Public Safety Member Liason Program</t>
  </si>
  <si>
    <t>Cleaning and Maintenance</t>
  </si>
  <si>
    <t>2020 Actuals to Sept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</si>
</sst>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%;\(0.00%\)"/>
    <numFmt numFmtId="166" formatCode="0.00%\ ;\ \(0.00%\)"/>
    <numFmt numFmtId="167" formatCode="0.0%\ ;\ \(0.0%\)"/>
    <numFmt numFmtId="168" formatCode="0.0%;\ \(0.0%\)"/>
    <numFmt numFmtId="169" formatCode="_(* #,##0.00_);_(* \(#,##0.00\);_(* &quot;-&quot;_);_(@_)"/>
  </numFmts>
  <fonts count="4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sz val="13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i/>
      <sz val="11"/>
      <name val="Arial"/>
      <family val="2"/>
    </font>
    <font>
      <b/>
      <sz val="12"/>
      <color theme="4" tint="-0.249977111117893"/>
      <name val="Arial"/>
      <family val="2"/>
    </font>
    <font>
      <sz val="6"/>
      <color theme="4" tint="-0.249977111117893"/>
      <name val="Arial"/>
      <family val="2"/>
    </font>
    <font>
      <sz val="11"/>
      <color theme="1"/>
      <name val="Calibri"/>
      <family val="2"/>
      <scheme val="minor"/>
    </font>
    <font>
      <b/>
      <i/>
      <sz val="11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rgb="FF000000"/>
      <name val="Tahoma"/>
      <family val="2"/>
    </font>
    <font>
      <sz val="11"/>
      <color rgb="FF0070C0"/>
      <name val="Arial"/>
      <family val="2"/>
    </font>
    <font>
      <sz val="12"/>
      <color rgb="FF0070C0"/>
      <name val="Arial"/>
      <family val="2"/>
    </font>
    <font>
      <b/>
      <sz val="10"/>
      <color rgb="FF000000"/>
      <name val="Tahoma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b/>
      <sz val="5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74">
    <xf numFmtId="0" fontId="0" fillId="0" borderId="0" xfId="0"/>
    <xf numFmtId="164" fontId="2" fillId="0" borderId="0" xfId="1" applyNumberFormat="1" applyFont="1" applyFill="1" applyBorder="1"/>
    <xf numFmtId="164" fontId="4" fillId="0" borderId="0" xfId="1" applyNumberFormat="1" applyFont="1" applyFill="1" applyBorder="1"/>
    <xf numFmtId="164" fontId="4" fillId="0" borderId="0" xfId="1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wrapText="1"/>
    </xf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 vertical="top"/>
    </xf>
    <xf numFmtId="164" fontId="7" fillId="0" borderId="0" xfId="1" applyNumberFormat="1" applyFont="1" applyFill="1" applyBorder="1"/>
    <xf numFmtId="164" fontId="8" fillId="0" borderId="0" xfId="1" applyNumberFormat="1" applyFont="1" applyFill="1" applyBorder="1" applyAlignment="1">
      <alignment horizontal="center" wrapText="1"/>
    </xf>
    <xf numFmtId="164" fontId="9" fillId="0" borderId="0" xfId="1" applyNumberFormat="1" applyFont="1" applyFill="1" applyBorder="1"/>
    <xf numFmtId="164" fontId="8" fillId="0" borderId="0" xfId="1" applyNumberFormat="1" applyFont="1" applyFill="1" applyBorder="1"/>
    <xf numFmtId="164" fontId="11" fillId="0" borderId="0" xfId="1" applyNumberFormat="1" applyFont="1" applyFill="1" applyBorder="1"/>
    <xf numFmtId="164" fontId="6" fillId="0" borderId="0" xfId="1" applyNumberFormat="1" applyFont="1" applyFill="1" applyBorder="1"/>
    <xf numFmtId="164" fontId="3" fillId="3" borderId="0" xfId="1" applyNumberFormat="1" applyFont="1" applyFill="1" applyBorder="1"/>
    <xf numFmtId="164" fontId="2" fillId="3" borderId="0" xfId="1" applyNumberFormat="1" applyFont="1" applyFill="1" applyBorder="1"/>
    <xf numFmtId="164" fontId="3" fillId="3" borderId="0" xfId="1" applyNumberFormat="1" applyFont="1" applyFill="1" applyBorder="1" applyAlignment="1">
      <alignment wrapText="1"/>
    </xf>
    <xf numFmtId="164" fontId="9" fillId="0" borderId="0" xfId="1" applyNumberFormat="1" applyFont="1" applyFill="1" applyBorder="1" applyAlignment="1">
      <alignment horizontal="center" wrapText="1"/>
    </xf>
    <xf numFmtId="164" fontId="5" fillId="0" borderId="5" xfId="1" applyNumberFormat="1" applyFont="1" applyFill="1" applyBorder="1" applyAlignment="1">
      <alignment horizontal="left" vertical="top" wrapText="1"/>
    </xf>
    <xf numFmtId="164" fontId="8" fillId="0" borderId="0" xfId="1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164" fontId="18" fillId="0" borderId="0" xfId="1" applyNumberFormat="1" applyFont="1" applyFill="1" applyBorder="1" applyAlignment="1">
      <alignment vertical="top"/>
    </xf>
    <xf numFmtId="43" fontId="12" fillId="0" borderId="5" xfId="1" applyFont="1" applyFill="1" applyBorder="1" applyAlignment="1">
      <alignment horizontal="left" vertical="top" wrapText="1"/>
    </xf>
    <xf numFmtId="164" fontId="12" fillId="0" borderId="5" xfId="1" applyNumberFormat="1" applyFont="1" applyFill="1" applyBorder="1" applyAlignment="1">
      <alignment horizontal="right" vertical="top"/>
    </xf>
    <xf numFmtId="164" fontId="13" fillId="3" borderId="0" xfId="1" applyNumberFormat="1" applyFont="1" applyFill="1" applyBorder="1"/>
    <xf numFmtId="164" fontId="21" fillId="0" borderId="0" xfId="1" applyNumberFormat="1" applyFont="1" applyFill="1" applyBorder="1" applyAlignment="1">
      <alignment vertical="top"/>
    </xf>
    <xf numFmtId="164" fontId="19" fillId="3" borderId="0" xfId="1" applyNumberFormat="1" applyFont="1" applyFill="1" applyBorder="1" applyAlignment="1">
      <alignment wrapText="1"/>
    </xf>
    <xf numFmtId="0" fontId="12" fillId="2" borderId="3" xfId="1" applyNumberFormat="1" applyFont="1" applyFill="1" applyBorder="1" applyAlignment="1">
      <alignment vertical="top" wrapText="1"/>
    </xf>
    <xf numFmtId="165" fontId="23" fillId="0" borderId="0" xfId="1" applyNumberFormat="1" applyFont="1" applyFill="1" applyBorder="1" applyAlignment="1">
      <alignment horizontal="center" vertical="top" wrapText="1"/>
    </xf>
    <xf numFmtId="164" fontId="22" fillId="3" borderId="0" xfId="1" applyNumberFormat="1" applyFont="1" applyFill="1" applyBorder="1" applyAlignment="1">
      <alignment vertical="top"/>
    </xf>
    <xf numFmtId="166" fontId="24" fillId="3" borderId="0" xfId="2" applyNumberFormat="1" applyFont="1" applyFill="1" applyBorder="1" applyAlignment="1">
      <alignment vertical="top"/>
    </xf>
    <xf numFmtId="166" fontId="24" fillId="3" borderId="0" xfId="1" applyNumberFormat="1" applyFont="1" applyFill="1" applyBorder="1" applyAlignment="1">
      <alignment vertical="top"/>
    </xf>
    <xf numFmtId="164" fontId="24" fillId="3" borderId="0" xfId="1" applyNumberFormat="1" applyFont="1" applyFill="1" applyBorder="1" applyAlignment="1">
      <alignment vertical="top"/>
    </xf>
    <xf numFmtId="0" fontId="8" fillId="2" borderId="2" xfId="1" applyNumberFormat="1" applyFont="1" applyFill="1" applyBorder="1" applyAlignment="1">
      <alignment horizontal="center" vertical="center" wrapText="1"/>
    </xf>
    <xf numFmtId="164" fontId="3" fillId="4" borderId="0" xfId="1" applyNumberFormat="1" applyFont="1" applyFill="1" applyBorder="1"/>
    <xf numFmtId="164" fontId="3" fillId="4" borderId="0" xfId="1" applyNumberFormat="1" applyFont="1" applyFill="1" applyBorder="1" applyAlignment="1">
      <alignment vertical="top" wrapText="1"/>
    </xf>
    <xf numFmtId="164" fontId="3" fillId="4" borderId="0" xfId="1" applyNumberFormat="1" applyFont="1" applyFill="1" applyBorder="1" applyAlignment="1">
      <alignment vertical="top"/>
    </xf>
    <xf numFmtId="0" fontId="12" fillId="2" borderId="3" xfId="1" applyNumberFormat="1" applyFont="1" applyFill="1" applyBorder="1" applyAlignment="1">
      <alignment horizontal="center" vertical="center" wrapText="1"/>
    </xf>
    <xf numFmtId="167" fontId="9" fillId="0" borderId="2" xfId="2" applyNumberFormat="1" applyFont="1" applyFill="1" applyBorder="1" applyAlignment="1">
      <alignment horizontal="right" vertical="center"/>
    </xf>
    <xf numFmtId="0" fontId="13" fillId="3" borderId="2" xfId="1" applyNumberFormat="1" applyFont="1" applyFill="1" applyBorder="1" applyAlignment="1">
      <alignment horizontal="left" vertical="center" wrapText="1"/>
    </xf>
    <xf numFmtId="164" fontId="18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vertical="center"/>
    </xf>
    <xf numFmtId="164" fontId="21" fillId="0" borderId="0" xfId="1" applyNumberFormat="1" applyFont="1" applyFill="1" applyBorder="1" applyAlignment="1">
      <alignment vertical="center"/>
    </xf>
    <xf numFmtId="164" fontId="9" fillId="0" borderId="2" xfId="1" applyNumberFormat="1" applyFont="1" applyFill="1" applyBorder="1" applyAlignment="1">
      <alignment horizontal="left" vertical="top" wrapText="1"/>
    </xf>
    <xf numFmtId="0" fontId="13" fillId="3" borderId="2" xfId="1" applyNumberFormat="1" applyFont="1" applyFill="1" applyBorder="1" applyAlignment="1">
      <alignment horizontal="left" vertical="top" wrapText="1"/>
    </xf>
    <xf numFmtId="0" fontId="9" fillId="0" borderId="2" xfId="1" applyNumberFormat="1" applyFont="1" applyFill="1" applyBorder="1" applyAlignment="1">
      <alignment horizontal="left" vertical="top" wrapText="1"/>
    </xf>
    <xf numFmtId="164" fontId="26" fillId="3" borderId="0" xfId="1" applyNumberFormat="1" applyFont="1" applyFill="1" applyBorder="1" applyAlignment="1">
      <alignment vertical="center" wrapText="1"/>
    </xf>
    <xf numFmtId="167" fontId="9" fillId="0" borderId="2" xfId="2" applyNumberFormat="1" applyFont="1" applyFill="1" applyBorder="1" applyAlignment="1">
      <alignment horizontal="right" vertical="top"/>
    </xf>
    <xf numFmtId="0" fontId="12" fillId="2" borderId="3" xfId="1" applyNumberFormat="1" applyFont="1" applyFill="1" applyBorder="1" applyAlignment="1">
      <alignment horizontal="left" vertical="top" wrapText="1"/>
    </xf>
    <xf numFmtId="168" fontId="12" fillId="2" borderId="2" xfId="2" applyNumberFormat="1" applyFont="1" applyFill="1" applyBorder="1" applyAlignment="1">
      <alignment horizontal="right" vertical="top"/>
    </xf>
    <xf numFmtId="167" fontId="9" fillId="0" borderId="8" xfId="2" applyNumberFormat="1" applyFont="1" applyFill="1" applyBorder="1" applyAlignment="1">
      <alignment horizontal="right" vertical="top"/>
    </xf>
    <xf numFmtId="0" fontId="12" fillId="2" borderId="2" xfId="1" applyNumberFormat="1" applyFont="1" applyFill="1" applyBorder="1" applyAlignment="1">
      <alignment vertical="top" wrapText="1"/>
    </xf>
    <xf numFmtId="168" fontId="12" fillId="2" borderId="8" xfId="2" applyNumberFormat="1" applyFont="1" applyFill="1" applyBorder="1" applyAlignment="1">
      <alignment horizontal="right" vertical="top"/>
    </xf>
    <xf numFmtId="0" fontId="13" fillId="0" borderId="2" xfId="1" applyNumberFormat="1" applyFont="1" applyFill="1" applyBorder="1" applyAlignment="1">
      <alignment vertical="top" wrapText="1"/>
    </xf>
    <xf numFmtId="164" fontId="8" fillId="2" borderId="2" xfId="1" applyNumberFormat="1" applyFont="1" applyFill="1" applyBorder="1" applyAlignment="1">
      <alignment horizontal="left" vertical="top" wrapText="1"/>
    </xf>
    <xf numFmtId="0" fontId="8" fillId="2" borderId="2" xfId="1" applyNumberFormat="1" applyFont="1" applyFill="1" applyBorder="1" applyAlignment="1">
      <alignment horizontal="left" vertical="top" wrapText="1"/>
    </xf>
    <xf numFmtId="165" fontId="12" fillId="0" borderId="0" xfId="1" applyNumberFormat="1" applyFont="1" applyFill="1" applyBorder="1" applyAlignment="1">
      <alignment vertical="top"/>
    </xf>
    <xf numFmtId="164" fontId="9" fillId="0" borderId="0" xfId="1" applyNumberFormat="1" applyFont="1" applyFill="1" applyBorder="1" applyAlignment="1">
      <alignment vertical="top"/>
    </xf>
    <xf numFmtId="164" fontId="12" fillId="2" borderId="2" xfId="1" applyNumberFormat="1" applyFont="1" applyFill="1" applyBorder="1" applyAlignment="1">
      <alignment horizontal="center" vertical="center" wrapText="1"/>
    </xf>
    <xf numFmtId="164" fontId="12" fillId="2" borderId="3" xfId="1" applyNumberFormat="1" applyFont="1" applyFill="1" applyBorder="1" applyAlignment="1">
      <alignment horizontal="center" vertical="center" wrapText="1"/>
    </xf>
    <xf numFmtId="0" fontId="13" fillId="0" borderId="2" xfId="1" applyNumberFormat="1" applyFont="1" applyFill="1" applyBorder="1" applyAlignment="1">
      <alignment horizontal="left" vertical="top"/>
    </xf>
    <xf numFmtId="0" fontId="13" fillId="0" borderId="2" xfId="1" applyNumberFormat="1" applyFont="1" applyFill="1" applyBorder="1" applyAlignment="1">
      <alignment horizontal="left" vertical="top" wrapText="1"/>
    </xf>
    <xf numFmtId="164" fontId="14" fillId="0" borderId="2" xfId="1" applyNumberFormat="1" applyFont="1" applyFill="1" applyBorder="1" applyAlignment="1">
      <alignment vertical="top" wrapText="1"/>
    </xf>
    <xf numFmtId="164" fontId="12" fillId="0" borderId="6" xfId="1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vertical="top" wrapText="1"/>
    </xf>
    <xf numFmtId="0" fontId="10" fillId="0" borderId="8" xfId="1" applyNumberFormat="1" applyFont="1" applyFill="1" applyBorder="1" applyAlignment="1">
      <alignment vertical="top" wrapText="1"/>
    </xf>
    <xf numFmtId="0" fontId="20" fillId="3" borderId="1" xfId="1" applyNumberFormat="1" applyFont="1" applyFill="1" applyBorder="1" applyAlignment="1">
      <alignment vertical="top" wrapText="1"/>
    </xf>
    <xf numFmtId="164" fontId="15" fillId="3" borderId="0" xfId="1" applyNumberFormat="1" applyFont="1" applyFill="1" applyBorder="1" applyAlignment="1"/>
    <xf numFmtId="164" fontId="2" fillId="4" borderId="0" xfId="1" applyNumberFormat="1" applyFont="1" applyFill="1" applyBorder="1" applyAlignment="1"/>
    <xf numFmtId="164" fontId="8" fillId="0" borderId="6" xfId="1" applyNumberFormat="1" applyFont="1" applyFill="1" applyBorder="1" applyAlignment="1">
      <alignment wrapText="1"/>
    </xf>
    <xf numFmtId="37" fontId="4" fillId="0" borderId="0" xfId="1" applyNumberFormat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horizontal="right" vertical="top"/>
    </xf>
    <xf numFmtId="41" fontId="9" fillId="0" borderId="2" xfId="1" applyNumberFormat="1" applyFont="1" applyFill="1" applyBorder="1" applyAlignment="1">
      <alignment horizontal="right" vertical="top"/>
    </xf>
    <xf numFmtId="41" fontId="8" fillId="2" borderId="3" xfId="1" applyNumberFormat="1" applyFont="1" applyFill="1" applyBorder="1" applyAlignment="1">
      <alignment horizontal="right" vertical="top"/>
    </xf>
    <xf numFmtId="164" fontId="9" fillId="0" borderId="2" xfId="1" applyNumberFormat="1" applyFont="1" applyFill="1" applyBorder="1" applyAlignment="1">
      <alignment horizontal="right" vertical="top"/>
    </xf>
    <xf numFmtId="164" fontId="10" fillId="0" borderId="1" xfId="1" applyNumberFormat="1" applyFont="1" applyFill="1" applyBorder="1" applyAlignment="1">
      <alignment vertical="top" wrapText="1"/>
    </xf>
    <xf numFmtId="164" fontId="9" fillId="3" borderId="2" xfId="1" applyNumberFormat="1" applyFont="1" applyFill="1" applyBorder="1" applyAlignment="1">
      <alignment horizontal="right" vertical="top"/>
    </xf>
    <xf numFmtId="164" fontId="8" fillId="2" borderId="2" xfId="1" applyNumberFormat="1" applyFont="1" applyFill="1" applyBorder="1" applyAlignment="1">
      <alignment horizontal="right" vertical="top"/>
    </xf>
    <xf numFmtId="164" fontId="12" fillId="4" borderId="2" xfId="1" applyNumberFormat="1" applyFont="1" applyFill="1" applyBorder="1" applyAlignment="1">
      <alignment horizontal="right" vertical="top"/>
    </xf>
    <xf numFmtId="164" fontId="12" fillId="4" borderId="8" xfId="1" applyNumberFormat="1" applyFont="1" applyFill="1" applyBorder="1" applyAlignment="1">
      <alignment horizontal="right" vertical="top"/>
    </xf>
    <xf numFmtId="164" fontId="12" fillId="2" borderId="2" xfId="1" applyNumberFormat="1" applyFont="1" applyFill="1" applyBorder="1" applyAlignment="1">
      <alignment horizontal="right" vertical="top"/>
    </xf>
    <xf numFmtId="41" fontId="13" fillId="3" borderId="2" xfId="1" applyNumberFormat="1" applyFont="1" applyFill="1" applyBorder="1" applyAlignment="1">
      <alignment horizontal="right" vertical="center"/>
    </xf>
    <xf numFmtId="41" fontId="13" fillId="3" borderId="2" xfId="1" applyNumberFormat="1" applyFont="1" applyFill="1" applyBorder="1" applyAlignment="1">
      <alignment horizontal="right" vertical="top"/>
    </xf>
    <xf numFmtId="41" fontId="13" fillId="3" borderId="4" xfId="1" applyNumberFormat="1" applyFont="1" applyFill="1" applyBorder="1" applyAlignment="1">
      <alignment vertical="top"/>
    </xf>
    <xf numFmtId="41" fontId="13" fillId="3" borderId="6" xfId="1" applyNumberFormat="1" applyFont="1" applyFill="1" applyBorder="1" applyAlignment="1">
      <alignment vertical="top"/>
    </xf>
    <xf numFmtId="41" fontId="13" fillId="3" borderId="7" xfId="1" applyNumberFormat="1" applyFont="1" applyFill="1" applyBorder="1" applyAlignment="1">
      <alignment vertical="top"/>
    </xf>
    <xf numFmtId="41" fontId="12" fillId="2" borderId="2" xfId="1" applyNumberFormat="1" applyFont="1" applyFill="1" applyBorder="1" applyAlignment="1">
      <alignment vertical="top"/>
    </xf>
    <xf numFmtId="41" fontId="13" fillId="0" borderId="2" xfId="1" applyNumberFormat="1" applyFont="1" applyFill="1" applyBorder="1" applyAlignment="1">
      <alignment horizontal="right" vertical="top"/>
    </xf>
    <xf numFmtId="41" fontId="12" fillId="2" borderId="2" xfId="1" applyNumberFormat="1" applyFont="1" applyFill="1" applyBorder="1" applyAlignment="1">
      <alignment horizontal="right" vertical="top"/>
    </xf>
    <xf numFmtId="41" fontId="12" fillId="4" borderId="2" xfId="1" applyNumberFormat="1" applyFont="1" applyFill="1" applyBorder="1" applyAlignment="1">
      <alignment horizontal="right" vertical="top"/>
    </xf>
    <xf numFmtId="41" fontId="12" fillId="4" borderId="8" xfId="1" applyNumberFormat="1" applyFont="1" applyFill="1" applyBorder="1" applyAlignment="1">
      <alignment horizontal="right" vertical="top"/>
    </xf>
    <xf numFmtId="169" fontId="12" fillId="2" borderId="2" xfId="1" applyNumberFormat="1" applyFont="1" applyFill="1" applyBorder="1" applyAlignment="1">
      <alignment horizontal="right" vertical="top"/>
    </xf>
    <xf numFmtId="0" fontId="12" fillId="2" borderId="3" xfId="1" applyNumberFormat="1" applyFont="1" applyFill="1" applyBorder="1" applyAlignment="1">
      <alignment vertical="top"/>
    </xf>
    <xf numFmtId="167" fontId="9" fillId="0" borderId="8" xfId="2" applyNumberFormat="1" applyFont="1" applyFill="1" applyBorder="1" applyAlignment="1">
      <alignment horizontal="right" vertical="center"/>
    </xf>
    <xf numFmtId="0" fontId="20" fillId="3" borderId="8" xfId="1" applyNumberFormat="1" applyFont="1" applyFill="1" applyBorder="1" applyAlignment="1">
      <alignment vertical="top" wrapText="1"/>
    </xf>
    <xf numFmtId="0" fontId="9" fillId="0" borderId="2" xfId="1" applyNumberFormat="1" applyFont="1" applyFill="1" applyBorder="1" applyAlignment="1">
      <alignment horizontal="left" vertical="top"/>
    </xf>
    <xf numFmtId="164" fontId="10" fillId="0" borderId="8" xfId="1" applyNumberFormat="1" applyFont="1" applyFill="1" applyBorder="1" applyAlignment="1">
      <alignment vertical="top" wrapText="1"/>
    </xf>
    <xf numFmtId="43" fontId="12" fillId="4" borderId="8" xfId="1" applyNumberFormat="1" applyFont="1" applyFill="1" applyBorder="1" applyAlignment="1">
      <alignment horizontal="right" vertical="top"/>
    </xf>
    <xf numFmtId="41" fontId="9" fillId="0" borderId="2" xfId="1" applyNumberFormat="1" applyFont="1" applyFill="1" applyBorder="1" applyAlignment="1">
      <alignment horizontal="left" vertical="top" wrapText="1"/>
    </xf>
    <xf numFmtId="41" fontId="25" fillId="5" borderId="2" xfId="1" applyNumberFormat="1" applyFont="1" applyFill="1" applyBorder="1" applyAlignment="1">
      <alignment horizontal="right" vertical="top"/>
    </xf>
    <xf numFmtId="167" fontId="9" fillId="5" borderId="2" xfId="2" applyNumberFormat="1" applyFont="1" applyFill="1" applyBorder="1" applyAlignment="1">
      <alignment horizontal="right" vertical="top"/>
    </xf>
    <xf numFmtId="164" fontId="25" fillId="5" borderId="0" xfId="1" applyNumberFormat="1" applyFont="1" applyFill="1" applyBorder="1"/>
    <xf numFmtId="43" fontId="12" fillId="2" borderId="2" xfId="1" applyNumberFormat="1" applyFont="1" applyFill="1" applyBorder="1" applyAlignment="1">
      <alignment horizontal="right" vertical="top"/>
    </xf>
    <xf numFmtId="0" fontId="8" fillId="0" borderId="3" xfId="1" applyNumberFormat="1" applyFont="1" applyFill="1" applyBorder="1" applyAlignment="1">
      <alignment vertical="top" wrapText="1"/>
    </xf>
    <xf numFmtId="164" fontId="3" fillId="0" borderId="0" xfId="1" applyNumberFormat="1" applyFont="1" applyFill="1" applyBorder="1"/>
    <xf numFmtId="41" fontId="12" fillId="0" borderId="0" xfId="1" applyNumberFormat="1" applyFont="1" applyFill="1" applyBorder="1" applyAlignment="1">
      <alignment horizontal="right" vertical="top"/>
    </xf>
    <xf numFmtId="164" fontId="12" fillId="0" borderId="0" xfId="1" applyNumberFormat="1" applyFont="1" applyFill="1" applyBorder="1" applyAlignment="1">
      <alignment horizontal="right" vertical="top"/>
    </xf>
    <xf numFmtId="164" fontId="2" fillId="2" borderId="0" xfId="1" applyNumberFormat="1" applyFont="1" applyFill="1" applyBorder="1"/>
    <xf numFmtId="41" fontId="25" fillId="5" borderId="2" xfId="1" applyNumberFormat="1" applyFont="1" applyFill="1" applyBorder="1" applyAlignment="1">
      <alignment horizontal="right" vertical="top" wrapText="1"/>
    </xf>
    <xf numFmtId="0" fontId="25" fillId="5" borderId="2" xfId="1" applyNumberFormat="1" applyFont="1" applyFill="1" applyBorder="1" applyAlignment="1">
      <alignment horizontal="right" vertical="top" wrapText="1"/>
    </xf>
    <xf numFmtId="164" fontId="25" fillId="5" borderId="2" xfId="1" applyNumberFormat="1" applyFont="1" applyFill="1" applyBorder="1" applyAlignment="1">
      <alignment horizontal="right" vertical="top"/>
    </xf>
    <xf numFmtId="167" fontId="25" fillId="5" borderId="8" xfId="2" applyNumberFormat="1" applyFont="1" applyFill="1" applyBorder="1" applyAlignment="1">
      <alignment horizontal="right" vertical="top"/>
    </xf>
    <xf numFmtId="164" fontId="11" fillId="5" borderId="0" xfId="1" applyNumberFormat="1" applyFont="1" applyFill="1" applyBorder="1"/>
    <xf numFmtId="164" fontId="13" fillId="0" borderId="0" xfId="1" applyNumberFormat="1" applyFont="1" applyFill="1" applyBorder="1"/>
    <xf numFmtId="41" fontId="12" fillId="0" borderId="5" xfId="1" applyNumberFormat="1" applyFont="1" applyFill="1" applyBorder="1" applyAlignment="1">
      <alignment horizontal="right" vertical="top"/>
    </xf>
    <xf numFmtId="0" fontId="29" fillId="5" borderId="2" xfId="1" applyNumberFormat="1" applyFont="1" applyFill="1" applyBorder="1" applyAlignment="1">
      <alignment horizontal="right" vertical="top" wrapText="1"/>
    </xf>
    <xf numFmtId="0" fontId="12" fillId="3" borderId="3" xfId="1" applyNumberFormat="1" applyFont="1" applyFill="1" applyBorder="1" applyAlignment="1">
      <alignment vertical="top" wrapText="1"/>
    </xf>
    <xf numFmtId="41" fontId="29" fillId="5" borderId="2" xfId="1" applyNumberFormat="1" applyFont="1" applyFill="1" applyBorder="1" applyAlignment="1">
      <alignment horizontal="right" vertical="top"/>
    </xf>
    <xf numFmtId="167" fontId="29" fillId="5" borderId="8" xfId="2" applyNumberFormat="1" applyFont="1" applyFill="1" applyBorder="1" applyAlignment="1">
      <alignment horizontal="right" vertical="top"/>
    </xf>
    <xf numFmtId="164" fontId="30" fillId="0" borderId="0" xfId="1" applyNumberFormat="1" applyFont="1" applyFill="1" applyBorder="1"/>
    <xf numFmtId="0" fontId="12" fillId="0" borderId="3" xfId="1" applyNumberFormat="1" applyFont="1" applyFill="1" applyBorder="1" applyAlignment="1">
      <alignment vertical="top"/>
    </xf>
    <xf numFmtId="41" fontId="20" fillId="0" borderId="1" xfId="1" applyNumberFormat="1" applyFont="1" applyFill="1" applyBorder="1" applyAlignment="1">
      <alignment vertical="top"/>
    </xf>
    <xf numFmtId="41" fontId="20" fillId="0" borderId="8" xfId="1" applyNumberFormat="1" applyFont="1" applyFill="1" applyBorder="1" applyAlignment="1">
      <alignment vertical="top"/>
    </xf>
    <xf numFmtId="0" fontId="20" fillId="0" borderId="1" xfId="1" applyNumberFormat="1" applyFont="1" applyFill="1" applyBorder="1" applyAlignment="1">
      <alignment vertical="top"/>
    </xf>
    <xf numFmtId="164" fontId="27" fillId="0" borderId="0" xfId="1" applyNumberFormat="1" applyFont="1" applyFill="1" applyBorder="1" applyAlignment="1">
      <alignment wrapText="1"/>
    </xf>
    <xf numFmtId="0" fontId="13" fillId="0" borderId="2" xfId="1" applyNumberFormat="1" applyFont="1" applyFill="1" applyBorder="1" applyAlignment="1">
      <alignment horizontal="left" vertical="center" wrapText="1"/>
    </xf>
    <xf numFmtId="41" fontId="13" fillId="0" borderId="2" xfId="1" applyNumberFormat="1" applyFont="1" applyFill="1" applyBorder="1" applyAlignment="1">
      <alignment horizontal="right" vertical="center"/>
    </xf>
    <xf numFmtId="164" fontId="31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left" vertical="top" wrapText="1"/>
    </xf>
    <xf numFmtId="164" fontId="8" fillId="0" borderId="1" xfId="1" applyNumberFormat="1" applyFont="1" applyFill="1" applyBorder="1" applyAlignment="1">
      <alignment vertical="top" wrapText="1"/>
    </xf>
    <xf numFmtId="164" fontId="9" fillId="0" borderId="2" xfId="1" applyNumberFormat="1" applyFont="1" applyFill="1" applyBorder="1" applyAlignment="1">
      <alignment horizontal="left" vertical="top"/>
    </xf>
    <xf numFmtId="164" fontId="12" fillId="2" borderId="3" xfId="1" applyNumberFormat="1" applyFont="1" applyFill="1" applyBorder="1" applyAlignment="1">
      <alignment vertical="top"/>
    </xf>
    <xf numFmtId="164" fontId="13" fillId="3" borderId="2" xfId="1" applyNumberFormat="1" applyFont="1" applyFill="1" applyBorder="1" applyAlignment="1">
      <alignment horizontal="left" vertical="center" wrapText="1"/>
    </xf>
    <xf numFmtId="164" fontId="13" fillId="3" borderId="2" xfId="1" applyNumberFormat="1" applyFont="1" applyFill="1" applyBorder="1" applyAlignment="1">
      <alignment horizontal="left" vertical="top" wrapText="1"/>
    </xf>
    <xf numFmtId="164" fontId="13" fillId="3" borderId="6" xfId="1" applyNumberFormat="1" applyFont="1" applyFill="1" applyBorder="1" applyAlignment="1">
      <alignment horizontal="left" vertical="top" wrapText="1"/>
    </xf>
    <xf numFmtId="164" fontId="12" fillId="0" borderId="5" xfId="1" applyNumberFormat="1" applyFont="1" applyFill="1" applyBorder="1" applyAlignment="1">
      <alignment horizontal="left" vertical="top" wrapText="1"/>
    </xf>
    <xf numFmtId="164" fontId="8" fillId="2" borderId="3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vertical="top" wrapText="1"/>
    </xf>
    <xf numFmtId="164" fontId="13" fillId="0" borderId="2" xfId="1" applyNumberFormat="1" applyFont="1" applyFill="1" applyBorder="1" applyAlignment="1">
      <alignment horizontal="left" vertical="top" wrapText="1"/>
    </xf>
    <xf numFmtId="164" fontId="12" fillId="0" borderId="1" xfId="1" applyNumberFormat="1" applyFont="1" applyFill="1" applyBorder="1" applyAlignment="1">
      <alignment vertical="top"/>
    </xf>
    <xf numFmtId="164" fontId="13" fillId="0" borderId="2" xfId="1" applyNumberFormat="1" applyFont="1" applyFill="1" applyBorder="1" applyAlignment="1">
      <alignment horizontal="left" vertical="top"/>
    </xf>
    <xf numFmtId="164" fontId="13" fillId="0" borderId="2" xfId="1" applyNumberFormat="1" applyFont="1" applyFill="1" applyBorder="1" applyAlignment="1">
      <alignment horizontal="left" vertical="center" wrapText="1"/>
    </xf>
    <xf numFmtId="41" fontId="33" fillId="0" borderId="2" xfId="1" applyNumberFormat="1" applyFont="1" applyFill="1" applyBorder="1" applyAlignment="1">
      <alignment horizontal="right" vertical="top"/>
    </xf>
    <xf numFmtId="41" fontId="33" fillId="0" borderId="2" xfId="1" applyNumberFormat="1" applyFont="1" applyFill="1" applyBorder="1" applyAlignment="1">
      <alignment horizontal="right" vertical="center"/>
    </xf>
    <xf numFmtId="41" fontId="33" fillId="3" borderId="2" xfId="1" applyNumberFormat="1" applyFont="1" applyFill="1" applyBorder="1" applyAlignment="1">
      <alignment horizontal="right" vertical="center"/>
    </xf>
    <xf numFmtId="41" fontId="33" fillId="3" borderId="2" xfId="1" applyNumberFormat="1" applyFont="1" applyFill="1" applyBorder="1" applyAlignment="1">
      <alignment horizontal="right" vertical="top"/>
    </xf>
    <xf numFmtId="164" fontId="33" fillId="0" borderId="2" xfId="1" applyNumberFormat="1" applyFont="1" applyFill="1" applyBorder="1" applyAlignment="1">
      <alignment horizontal="right" vertical="top"/>
    </xf>
    <xf numFmtId="164" fontId="34" fillId="3" borderId="0" xfId="1" applyNumberFormat="1" applyFont="1" applyFill="1" applyBorder="1" applyAlignment="1">
      <alignment wrapText="1"/>
    </xf>
    <xf numFmtId="164" fontId="6" fillId="0" borderId="0" xfId="1" applyNumberFormat="1" applyFont="1" applyFill="1" applyBorder="1" applyAlignment="1">
      <alignment horizontal="center" wrapText="1"/>
    </xf>
    <xf numFmtId="164" fontId="2" fillId="4" borderId="0" xfId="1" applyNumberFormat="1" applyFont="1" applyFill="1" applyBorder="1" applyAlignment="1">
      <alignment horizontal="center"/>
    </xf>
    <xf numFmtId="164" fontId="12" fillId="0" borderId="6" xfId="1" applyNumberFormat="1" applyFont="1" applyFill="1" applyBorder="1" applyAlignment="1">
      <alignment horizontal="center" wrapText="1"/>
    </xf>
    <xf numFmtId="164" fontId="15" fillId="3" borderId="0" xfId="1" applyNumberFormat="1" applyFont="1" applyFill="1" applyBorder="1" applyAlignment="1">
      <alignment horizontal="center"/>
    </xf>
    <xf numFmtId="164" fontId="8" fillId="0" borderId="6" xfId="1" applyNumberFormat="1" applyFont="1" applyFill="1" applyBorder="1" applyAlignment="1">
      <alignment horizontal="center" wrapText="1"/>
    </xf>
    <xf numFmtId="41" fontId="14" fillId="0" borderId="2" xfId="1" applyNumberFormat="1" applyFont="1" applyFill="1" applyBorder="1" applyAlignment="1">
      <alignment horizontal="right" vertical="top"/>
    </xf>
    <xf numFmtId="164" fontId="36" fillId="2" borderId="3" xfId="1" applyNumberFormat="1" applyFont="1" applyFill="1" applyBorder="1" applyAlignment="1">
      <alignment horizontal="center" vertical="center" wrapText="1"/>
    </xf>
    <xf numFmtId="41" fontId="37" fillId="5" borderId="2" xfId="1" applyNumberFormat="1" applyFont="1" applyFill="1" applyBorder="1" applyAlignment="1">
      <alignment horizontal="right" vertical="top"/>
    </xf>
    <xf numFmtId="41" fontId="36" fillId="2" borderId="3" xfId="1" applyNumberFormat="1" applyFont="1" applyFill="1" applyBorder="1" applyAlignment="1">
      <alignment horizontal="right" vertical="top"/>
    </xf>
    <xf numFmtId="164" fontId="38" fillId="4" borderId="0" xfId="1" applyNumberFormat="1" applyFont="1" applyFill="1" applyBorder="1" applyAlignment="1">
      <alignment vertical="top"/>
    </xf>
    <xf numFmtId="164" fontId="39" fillId="0" borderId="0" xfId="1" applyNumberFormat="1" applyFont="1" applyFill="1" applyBorder="1" applyAlignment="1">
      <alignment horizontal="right" vertical="top"/>
    </xf>
    <xf numFmtId="0" fontId="40" fillId="0" borderId="1" xfId="1" applyNumberFormat="1" applyFont="1" applyFill="1" applyBorder="1" applyAlignment="1">
      <alignment vertical="top" wrapText="1"/>
    </xf>
    <xf numFmtId="164" fontId="14" fillId="0" borderId="8" xfId="1" applyNumberFormat="1" applyFont="1" applyFill="1" applyBorder="1" applyAlignment="1">
      <alignment horizontal="right" vertical="top"/>
    </xf>
    <xf numFmtId="164" fontId="14" fillId="0" borderId="2" xfId="1" applyNumberFormat="1" applyFont="1" applyFill="1" applyBorder="1" applyAlignment="1">
      <alignment horizontal="right" vertical="top"/>
    </xf>
    <xf numFmtId="164" fontId="37" fillId="5" borderId="2" xfId="1" applyNumberFormat="1" applyFont="1" applyFill="1" applyBorder="1" applyAlignment="1">
      <alignment horizontal="right" vertical="top"/>
    </xf>
    <xf numFmtId="164" fontId="40" fillId="0" borderId="1" xfId="1" applyNumberFormat="1" applyFont="1" applyFill="1" applyBorder="1" applyAlignment="1">
      <alignment vertical="top" wrapText="1"/>
    </xf>
    <xf numFmtId="164" fontId="37" fillId="5" borderId="8" xfId="1" applyNumberFormat="1" applyFont="1" applyFill="1" applyBorder="1" applyAlignment="1">
      <alignment horizontal="right" vertical="top"/>
    </xf>
    <xf numFmtId="164" fontId="14" fillId="3" borderId="8" xfId="1" applyNumberFormat="1" applyFont="1" applyFill="1" applyBorder="1" applyAlignment="1">
      <alignment horizontal="right" vertical="top"/>
    </xf>
    <xf numFmtId="164" fontId="36" fillId="2" borderId="2" xfId="1" applyNumberFormat="1" applyFont="1" applyFill="1" applyBorder="1" applyAlignment="1">
      <alignment horizontal="right" vertical="top"/>
    </xf>
    <xf numFmtId="41" fontId="36" fillId="4" borderId="2" xfId="1" applyNumberFormat="1" applyFont="1" applyFill="1" applyBorder="1" applyAlignment="1">
      <alignment horizontal="right" vertical="top"/>
    </xf>
    <xf numFmtId="41" fontId="36" fillId="4" borderId="8" xfId="1" applyNumberFormat="1" applyFont="1" applyFill="1" applyBorder="1" applyAlignment="1">
      <alignment horizontal="right" vertical="top"/>
    </xf>
    <xf numFmtId="164" fontId="38" fillId="0" borderId="0" xfId="1" applyNumberFormat="1" applyFont="1" applyFill="1" applyBorder="1" applyAlignment="1">
      <alignment vertical="center"/>
    </xf>
    <xf numFmtId="164" fontId="38" fillId="0" borderId="0" xfId="1" applyNumberFormat="1" applyFont="1" applyFill="1" applyBorder="1" applyAlignment="1">
      <alignment vertical="top"/>
    </xf>
    <xf numFmtId="164" fontId="38" fillId="3" borderId="0" xfId="1" applyNumberFormat="1" applyFont="1" applyFill="1" applyBorder="1"/>
    <xf numFmtId="164" fontId="38" fillId="0" borderId="0" xfId="1" applyNumberFormat="1" applyFont="1" applyFill="1" applyBorder="1"/>
    <xf numFmtId="41" fontId="41" fillId="0" borderId="2" xfId="1" applyNumberFormat="1" applyFont="1" applyFill="1" applyBorder="1" applyAlignment="1">
      <alignment horizontal="right" vertical="top"/>
    </xf>
  </cellXfs>
  <cellStyles count="22">
    <cellStyle name="Comma" xfId="1" builtinId="3"/>
    <cellStyle name="Comma 2" xfId="19" xr:uid="{00000000-0005-0000-0000-000001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20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icki Smith" id="{FF2E4D5B-5B4C-6A44-8BEA-E916D1238871}" userId="S::vicki@downtownlondonbia.onmicrosoft.com::f8f78c5e-7289-47fc-b6cf-8329d98e94b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0" dT="2020-09-02T16:40:01.42" personId="{FF2E4D5B-5B4C-6A44-8BEA-E916D1238871}" id="{1B85F075-A624-E742-9F14-8A05100A43BA}">
    <text>from general bank account</text>
  </threadedComment>
  <threadedComment ref="C18" dT="2020-09-02T16:19:39.36" personId="{FF2E4D5B-5B4C-6A44-8BEA-E916D1238871}" id="{74A70F7A-98C7-2645-99A7-C48A3DE2B7FA}">
    <text>ED costs reduced to 10 months due to delayed hiring.   Previous CEO costs were expensed in 2019</text>
  </threadedComment>
  <threadedComment ref="C19" dT="2020-09-02T16:20:00.93" personId="{FF2E4D5B-5B4C-6A44-8BEA-E916D1238871}" id="{92A6DBFD-804D-014F-8EE1-399118BED424}">
    <text>reduced phone service</text>
  </threadedComment>
  <threadedComment ref="C23" dT="2020-09-02T16:21:18.46" personId="{FF2E4D5B-5B4C-6A44-8BEA-E916D1238871}" id="{AAAB8E78-6CF1-814E-88B4-0B366EF1C82F}">
    <text>cut training and conference costs due to COVID expense restructuring</text>
  </threadedComment>
  <threadedComment ref="C24" dT="2020-09-02T16:21:38.91" personId="{FF2E4D5B-5B4C-6A44-8BEA-E916D1238871}" id="{FB31DC36-6719-7B42-AF98-CF37BADC388A}">
    <text>reduced due to COVID lcokdown</text>
  </threadedComment>
  <threadedComment ref="C26" dT="2020-09-02T16:24:47.80" personId="{FF2E4D5B-5B4C-6A44-8BEA-E916D1238871}" id="{B4F2701E-010A-454A-BE1F-D6C8F2D80009}">
    <text>added extra budget in original budget due to unsureness of whether legal issues would continue from 2019, they have not been required to date.</text>
  </threadedComment>
  <threadedComment ref="C27" dT="2020-09-02T16:25:10.65" personId="{FF2E4D5B-5B4C-6A44-8BEA-E916D1238871}" id="{CC19981F-EF01-874E-801F-E906AEA0ECDF}">
    <text>office closed for 4 months due to COVID</text>
  </threadedComment>
  <threadedComment ref="C28" dT="2020-09-02T16:25:31.35" personId="{FF2E4D5B-5B4C-6A44-8BEA-E916D1238871}" id="{B6DAA903-84E2-5E41-BE92-97EC2CE745EA}">
    <text>board meetings all on line</text>
  </threadedComment>
  <threadedComment ref="C36" dT="2020-09-02T16:26:05.21" personId="{FF2E4D5B-5B4C-6A44-8BEA-E916D1238871}" id="{C68722FE-58FC-3542-A77C-3AEBFAB71764}">
    <text>reduced due to government restrictions on gatherings</text>
  </threadedComment>
  <threadedComment ref="C41" dT="2020-09-02T16:26:59.06" personId="{FF2E4D5B-5B4C-6A44-8BEA-E916D1238871}" id="{8E653027-9D76-584A-A952-4859E1A269EC}">
    <text>much of the Marketing expenses are being logged in the Pandemic line due to them being adjusted to account for COVID impacts</text>
  </threadedComment>
  <threadedComment ref="C42" dT="2020-09-02T16:27:52.51" personId="{FF2E4D5B-5B4C-6A44-8BEA-E916D1238871}" id="{411D9351-9979-2048-9B2A-48A643373E61}">
    <text>government restrictions on gatherings</text>
  </threadedComment>
  <threadedComment ref="C43" dT="2020-09-02T16:27:34.24" personId="{FF2E4D5B-5B4C-6A44-8BEA-E916D1238871}" id="{63E20D00-2F1C-EF4F-905C-EA3829977D9D}">
    <text>government restrictions on gatherings reduced events which in turn reduced our sponsorships</text>
  </threadedComment>
  <threadedComment ref="C48" dT="2020-09-02T16:28:48.50" personId="{FF2E4D5B-5B4C-6A44-8BEA-E916D1238871}" id="{1E5724F3-9D5E-7746-BA17-A7C3439C43EC}">
    <text>reduced planting costs by having staff plant majority instead of contracting out</text>
  </threadedComment>
  <threadedComment ref="C49" dT="2020-09-02T16:29:12.86" personId="{FF2E4D5B-5B4C-6A44-8BEA-E916D1238871}" id="{7279A7CA-CEDA-F948-AE7D-A4C3BA26E0DB}">
    <text>transferred to pandemic response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8" dT="2020-09-02T14:18:56.15" personId="{FF2E4D5B-5B4C-6A44-8BEA-E916D1238871}" id="{E0049DE7-2331-EF41-91E0-0DD5AAAFB738}">
    <text>adjusted to account for COVID grant programs</text>
  </threadedComment>
  <threadedComment ref="C10" dT="2020-09-02T14:12:43.69" personId="{FF2E4D5B-5B4C-6A44-8BEA-E916D1238871}" id="{886CC234-C155-8945-A16B-EA0BB5A9F4CB}">
    <text>service contract financials extended from Jan-Mar to full 12 months</text>
  </threadedComment>
  <threadedComment ref="C12" dT="2020-09-02T14:12:02.94" personId="{FF2E4D5B-5B4C-6A44-8BEA-E916D1238871}" id="{A6B3C0BA-5A97-F64B-86D9-6FAFA8D9285C}">
    <text>Tenant Improvement Loan program reallocated to help with COVID grants</text>
  </threadedComment>
  <threadedComment ref="C24" dT="2020-09-02T14:13:50.56" personId="{FF2E4D5B-5B4C-6A44-8BEA-E916D1238871}" id="{302A9D6B-FB48-9B4A-92A6-D76770607665}">
    <text>flow through from Revenue</text>
  </threadedComment>
  <threadedComment ref="C25" dT="2020-09-02T14:19:58.43" personId="{FF2E4D5B-5B4C-6A44-8BEA-E916D1238871}" id="{AF3772DE-EC13-AC46-862E-B5FD8EBA5F84}">
    <text>transferred to grant programs, more online so cost savings</text>
  </threadedComment>
  <threadedComment ref="C26" dT="2020-09-02T14:20:18.24" personId="{FF2E4D5B-5B4C-6A44-8BEA-E916D1238871}" id="{E067A25C-023E-4447-9D90-671CFB78A58E}">
    <text>program delayed until after pandemic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showGridLines="0" tabSelected="1" topLeftCell="A16" zoomScale="150" zoomScaleNormal="150" zoomScalePageLayoutView="240" workbookViewId="0">
      <selection activeCell="D55" sqref="D55"/>
    </sheetView>
  </sheetViews>
  <sheetFormatPr baseColWidth="10" defaultColWidth="8.83203125" defaultRowHeight="16"/>
  <cols>
    <col min="1" max="1" width="34.83203125" style="5" customWidth="1"/>
    <col min="2" max="2" width="13" style="5" customWidth="1"/>
    <col min="3" max="3" width="14.6640625" style="2" bestFit="1" customWidth="1"/>
    <col min="4" max="4" width="12.5" style="2" bestFit="1" customWidth="1"/>
    <col min="5" max="5" width="11.83203125" style="2" bestFit="1" customWidth="1"/>
    <col min="6" max="6" width="12.33203125" style="172" customWidth="1"/>
    <col min="7" max="7" width="12.33203125" style="2" bestFit="1" customWidth="1"/>
    <col min="8" max="8" width="15.83203125" style="21" customWidth="1"/>
    <col min="9" max="16384" width="8.83203125" style="2"/>
  </cols>
  <sheetData>
    <row r="1" spans="1:8" ht="15" customHeight="1">
      <c r="A1" s="148" t="s">
        <v>35</v>
      </c>
      <c r="B1" s="148"/>
      <c r="C1" s="148"/>
      <c r="D1" s="148"/>
      <c r="E1" s="148"/>
      <c r="F1" s="148"/>
      <c r="G1" s="148"/>
    </row>
    <row r="2" spans="1:8">
      <c r="A2" s="149" t="s">
        <v>69</v>
      </c>
      <c r="B2" s="149"/>
      <c r="C2" s="149"/>
      <c r="D2" s="149"/>
      <c r="E2" s="149"/>
      <c r="F2" s="149"/>
      <c r="G2" s="149"/>
      <c r="H2" s="34"/>
    </row>
    <row r="3" spans="1:8">
      <c r="A3" s="149" t="s">
        <v>72</v>
      </c>
      <c r="B3" s="149"/>
      <c r="C3" s="149"/>
      <c r="D3" s="149"/>
      <c r="E3" s="149"/>
      <c r="F3" s="149"/>
      <c r="G3" s="149"/>
      <c r="H3" s="34"/>
    </row>
    <row r="4" spans="1:8" ht="9.75" customHeight="1">
      <c r="A4" s="35"/>
      <c r="B4" s="35"/>
      <c r="C4" s="36"/>
      <c r="D4" s="36"/>
      <c r="E4" s="36"/>
      <c r="F4" s="157"/>
      <c r="G4" s="36"/>
      <c r="H4" s="34"/>
    </row>
    <row r="5" spans="1:8" s="8" customFormat="1" ht="15" customHeight="1">
      <c r="A5" s="150" t="s">
        <v>13</v>
      </c>
      <c r="B5" s="150"/>
      <c r="C5" s="150"/>
      <c r="D5" s="150"/>
      <c r="E5" s="150"/>
      <c r="F5" s="150"/>
      <c r="G5" s="150"/>
      <c r="H5" s="63"/>
    </row>
    <row r="6" spans="1:8" s="19" customFormat="1" ht="54" customHeight="1">
      <c r="A6" s="37" t="s">
        <v>15</v>
      </c>
      <c r="B6" s="59" t="s">
        <v>74</v>
      </c>
      <c r="C6" s="59" t="s">
        <v>73</v>
      </c>
      <c r="D6" s="59" t="s">
        <v>89</v>
      </c>
      <c r="E6" s="58" t="s">
        <v>68</v>
      </c>
      <c r="F6" s="154" t="s">
        <v>80</v>
      </c>
      <c r="G6" s="58" t="s">
        <v>75</v>
      </c>
      <c r="H6" s="58" t="s">
        <v>71</v>
      </c>
    </row>
    <row r="7" spans="1:8" s="17" customFormat="1" ht="15">
      <c r="A7" s="62" t="s">
        <v>26</v>
      </c>
      <c r="B7" s="62">
        <v>1915390</v>
      </c>
      <c r="C7" s="72">
        <v>1915390</v>
      </c>
      <c r="D7" s="72">
        <v>1915390</v>
      </c>
      <c r="E7" s="72">
        <f>ROUND(D7-C7,0)</f>
        <v>0</v>
      </c>
      <c r="F7" s="153">
        <v>1877082</v>
      </c>
      <c r="G7" s="72">
        <f>ROUND(F7-B7,0)</f>
        <v>-38308</v>
      </c>
      <c r="H7" s="47">
        <f>IFERROR((G7/B7),0)</f>
        <v>-2.0000104417377141E-2</v>
      </c>
    </row>
    <row r="8" spans="1:8" s="17" customFormat="1" ht="15">
      <c r="A8" s="98" t="s">
        <v>0</v>
      </c>
      <c r="B8" s="43">
        <v>-90000</v>
      </c>
      <c r="C8" s="142">
        <v>-287309</v>
      </c>
      <c r="D8" s="72"/>
      <c r="E8" s="72">
        <f t="shared" ref="E8" si="0">ROUND(D8-C8,0)</f>
        <v>287309</v>
      </c>
      <c r="F8" s="153">
        <v>-130000</v>
      </c>
      <c r="G8" s="72">
        <f t="shared" ref="G8:G11" si="1">ROUND(F8-B8,0)</f>
        <v>-40000</v>
      </c>
      <c r="H8" s="47">
        <f>IFERROR((G8/B8),0)</f>
        <v>0.44444444444444442</v>
      </c>
    </row>
    <row r="9" spans="1:8" s="101" customFormat="1" ht="15">
      <c r="A9" s="108" t="s">
        <v>56</v>
      </c>
      <c r="B9" s="99">
        <f>SUBTOTAL(9,B7:B8)</f>
        <v>1825390</v>
      </c>
      <c r="C9" s="99">
        <f>SUBTOTAL(9,C7:C8)</f>
        <v>1628081</v>
      </c>
      <c r="D9" s="99">
        <f>SUBTOTAL(9,D7:D8)</f>
        <v>1915390</v>
      </c>
      <c r="E9" s="99">
        <f>SUBTOTAL(9,E7:E8)</f>
        <v>287309</v>
      </c>
      <c r="F9" s="155">
        <f>SUBTOTAL(9,F7:F8)</f>
        <v>1747082</v>
      </c>
      <c r="G9" s="72">
        <f t="shared" si="1"/>
        <v>-78308</v>
      </c>
      <c r="H9" s="100">
        <f>IFERROR((G9/B9),0)</f>
        <v>-4.2899325623565375E-2</v>
      </c>
    </row>
    <row r="10" spans="1:8" s="10" customFormat="1" ht="15.75" customHeight="1">
      <c r="A10" s="43" t="s">
        <v>81</v>
      </c>
      <c r="B10" s="43"/>
      <c r="C10" s="142">
        <v>300000</v>
      </c>
      <c r="D10" s="72"/>
      <c r="E10" s="72"/>
      <c r="F10" s="153">
        <v>224000</v>
      </c>
      <c r="G10" s="72">
        <f t="shared" si="1"/>
        <v>224000</v>
      </c>
      <c r="H10" s="47">
        <f>IFERROR((G10/B10),0)</f>
        <v>0</v>
      </c>
    </row>
    <row r="11" spans="1:8" s="11" customFormat="1" ht="15">
      <c r="A11" s="43" t="s">
        <v>1</v>
      </c>
      <c r="B11" s="43">
        <v>1100</v>
      </c>
      <c r="C11" s="72">
        <v>1100</v>
      </c>
      <c r="D11" s="72">
        <v>1849.01</v>
      </c>
      <c r="E11" s="72">
        <f>ROUND(D11-C11,0)</f>
        <v>749</v>
      </c>
      <c r="F11" s="153">
        <v>1200</v>
      </c>
      <c r="G11" s="72">
        <f t="shared" si="1"/>
        <v>100</v>
      </c>
      <c r="H11" s="47">
        <f>IFERROR((G11/B11),0)</f>
        <v>9.0909090909090912E-2</v>
      </c>
    </row>
    <row r="12" spans="1:8" s="6" customFormat="1" ht="15" hidden="1">
      <c r="A12" s="43" t="s">
        <v>28</v>
      </c>
      <c r="B12" s="43"/>
      <c r="C12" s="72">
        <v>0</v>
      </c>
      <c r="D12" s="72">
        <v>0</v>
      </c>
      <c r="E12" s="72">
        <f>ROUND(D12-C12,0)</f>
        <v>0</v>
      </c>
      <c r="F12" s="153"/>
      <c r="G12" s="72" t="e">
        <f>ROUND(#REF!-C12,0)</f>
        <v>#REF!</v>
      </c>
      <c r="H12" s="47">
        <f>IFERROR((G12/C12),0)</f>
        <v>0</v>
      </c>
    </row>
    <row r="13" spans="1:8" s="13" customFormat="1" ht="15" customHeight="1">
      <c r="A13" s="54" t="s">
        <v>38</v>
      </c>
      <c r="B13" s="73">
        <f>B9+B10+B11</f>
        <v>1826490</v>
      </c>
      <c r="C13" s="73">
        <f>C9+C10+C11</f>
        <v>1929181</v>
      </c>
      <c r="D13" s="73">
        <f>SUBTOTAL(9,D7:D12)</f>
        <v>1917239.01</v>
      </c>
      <c r="E13" s="73">
        <f>SUBTOTAL(9,E7:E12)</f>
        <v>288058</v>
      </c>
      <c r="F13" s="156">
        <f>SUBTOTAL(9,F7:F12)</f>
        <v>1972282</v>
      </c>
      <c r="G13" s="73">
        <f>SUBTOTAL(9,G7:G11)</f>
        <v>67484</v>
      </c>
      <c r="H13" s="49">
        <f>IFERROR((G13/B13),0)</f>
        <v>3.6947368997366531E-2</v>
      </c>
    </row>
    <row r="14" spans="1:8" s="9" customFormat="1" ht="14">
      <c r="A14" s="18"/>
      <c r="B14" s="128"/>
      <c r="C14" s="7"/>
      <c r="D14" s="7"/>
      <c r="E14" s="7"/>
      <c r="F14" s="158"/>
      <c r="G14" s="7"/>
      <c r="H14" s="28"/>
    </row>
    <row r="15" spans="1:8" s="10" customFormat="1" ht="14.25" customHeight="1">
      <c r="A15" s="150" t="s">
        <v>14</v>
      </c>
      <c r="B15" s="150"/>
      <c r="C15" s="150"/>
      <c r="D15" s="150"/>
      <c r="E15" s="150"/>
      <c r="F15" s="150"/>
      <c r="G15" s="150"/>
      <c r="H15" s="63"/>
    </row>
    <row r="16" spans="1:8" s="10" customFormat="1" ht="55" customHeight="1">
      <c r="A16" s="37" t="s">
        <v>33</v>
      </c>
      <c r="B16" s="59" t="s">
        <v>74</v>
      </c>
      <c r="C16" s="59" t="s">
        <v>73</v>
      </c>
      <c r="D16" s="59" t="s">
        <v>89</v>
      </c>
      <c r="E16" s="58" t="s">
        <v>68</v>
      </c>
      <c r="F16" s="154" t="s">
        <v>80</v>
      </c>
      <c r="G16" s="58" t="s">
        <v>75</v>
      </c>
      <c r="H16" s="58" t="s">
        <v>71</v>
      </c>
    </row>
    <row r="17" spans="1:8" s="10" customFormat="1" ht="15" customHeight="1">
      <c r="A17" s="103" t="s">
        <v>57</v>
      </c>
      <c r="B17" s="129"/>
      <c r="C17" s="64"/>
      <c r="D17" s="64"/>
      <c r="E17" s="64"/>
      <c r="F17" s="159"/>
      <c r="G17" s="65"/>
      <c r="H17" s="65"/>
    </row>
    <row r="18" spans="1:8" s="10" customFormat="1" ht="15" customHeight="1">
      <c r="A18" s="95" t="s">
        <v>51</v>
      </c>
      <c r="B18" s="130">
        <v>570000</v>
      </c>
      <c r="C18" s="74">
        <v>486000</v>
      </c>
      <c r="D18" s="74">
        <v>351665</v>
      </c>
      <c r="E18" s="74">
        <f>ROUND(C18-D18,0)</f>
        <v>134335</v>
      </c>
      <c r="F18" s="160">
        <v>641200</v>
      </c>
      <c r="G18" s="74">
        <f>ROUND(F18-B18,0)</f>
        <v>71200</v>
      </c>
      <c r="H18" s="50">
        <f>IFERROR((G18/B18),0)</f>
        <v>0.12491228070175439</v>
      </c>
    </row>
    <row r="19" spans="1:8" s="10" customFormat="1" ht="15" customHeight="1">
      <c r="A19" s="95" t="s">
        <v>2</v>
      </c>
      <c r="B19" s="130">
        <v>14000</v>
      </c>
      <c r="C19" s="146">
        <v>11000</v>
      </c>
      <c r="D19" s="74">
        <v>6965</v>
      </c>
      <c r="E19" s="74">
        <f t="shared" ref="E19:E29" si="2">ROUND(C19-D19,0)</f>
        <v>4035</v>
      </c>
      <c r="F19" s="161">
        <v>12000</v>
      </c>
      <c r="G19" s="74">
        <f>ROUND(F19-B19,0)</f>
        <v>-2000</v>
      </c>
      <c r="H19" s="50">
        <f>IFERROR((G19/B19),0)</f>
        <v>-0.14285714285714285</v>
      </c>
    </row>
    <row r="20" spans="1:8" s="10" customFormat="1" ht="15" customHeight="1">
      <c r="A20" s="45" t="s">
        <v>34</v>
      </c>
      <c r="B20" s="43">
        <v>4000</v>
      </c>
      <c r="C20" s="74">
        <v>4000</v>
      </c>
      <c r="D20" s="74">
        <v>1949</v>
      </c>
      <c r="E20" s="74">
        <f t="shared" si="2"/>
        <v>2051</v>
      </c>
      <c r="F20" s="161">
        <v>4000</v>
      </c>
      <c r="G20" s="74">
        <f>ROUND(F20-B20,0)</f>
        <v>0</v>
      </c>
      <c r="H20" s="50">
        <f>IFERROR((G20/B20),0)</f>
        <v>0</v>
      </c>
    </row>
    <row r="21" spans="1:8" s="10" customFormat="1" ht="15" customHeight="1">
      <c r="A21" s="45" t="s">
        <v>3</v>
      </c>
      <c r="B21" s="43">
        <v>7400</v>
      </c>
      <c r="C21" s="74">
        <v>7400</v>
      </c>
      <c r="D21" s="74">
        <v>7637</v>
      </c>
      <c r="E21" s="74">
        <f t="shared" si="2"/>
        <v>-237</v>
      </c>
      <c r="F21" s="161">
        <v>7600</v>
      </c>
      <c r="G21" s="74">
        <f>ROUND(F21-B21,0)</f>
        <v>200</v>
      </c>
      <c r="H21" s="50">
        <f>IFERROR((G21/B21),0)</f>
        <v>2.7027027027027029E-2</v>
      </c>
    </row>
    <row r="22" spans="1:8" s="10" customFormat="1" ht="15" customHeight="1">
      <c r="A22" s="45" t="s">
        <v>42</v>
      </c>
      <c r="B22" s="43">
        <v>16500</v>
      </c>
      <c r="C22" s="74">
        <v>15000</v>
      </c>
      <c r="D22" s="74">
        <v>12179</v>
      </c>
      <c r="E22" s="74">
        <f t="shared" si="2"/>
        <v>2821</v>
      </c>
      <c r="F22" s="161">
        <v>15000</v>
      </c>
      <c r="G22" s="74">
        <f>ROUND(F22-B22,0)</f>
        <v>-1500</v>
      </c>
      <c r="H22" s="50">
        <f>IFERROR((G22/B22),0)</f>
        <v>-9.0909090909090912E-2</v>
      </c>
    </row>
    <row r="23" spans="1:8" s="10" customFormat="1" ht="15" customHeight="1">
      <c r="A23" s="45" t="s">
        <v>16</v>
      </c>
      <c r="B23" s="43">
        <v>18000</v>
      </c>
      <c r="C23" s="146">
        <v>7000</v>
      </c>
      <c r="D23" s="74">
        <v>4605</v>
      </c>
      <c r="E23" s="74">
        <f t="shared" si="2"/>
        <v>2395</v>
      </c>
      <c r="F23" s="161">
        <v>18000</v>
      </c>
      <c r="G23" s="74">
        <f>ROUND(F23-B23,0)</f>
        <v>0</v>
      </c>
      <c r="H23" s="50">
        <f>IFERROR((G23/B23),0)</f>
        <v>0</v>
      </c>
    </row>
    <row r="24" spans="1:8" s="10" customFormat="1" ht="15" customHeight="1">
      <c r="A24" s="45" t="s">
        <v>82</v>
      </c>
      <c r="B24" s="43">
        <v>5000</v>
      </c>
      <c r="C24" s="146">
        <v>1000</v>
      </c>
      <c r="D24" s="74">
        <v>195</v>
      </c>
      <c r="E24" s="74">
        <f t="shared" si="2"/>
        <v>805</v>
      </c>
      <c r="F24" s="161">
        <v>4000</v>
      </c>
      <c r="G24" s="74">
        <f>ROUND(F24-B24,0)</f>
        <v>-1000</v>
      </c>
      <c r="H24" s="50">
        <f>IFERROR((G24/B24),0)</f>
        <v>-0.2</v>
      </c>
    </row>
    <row r="25" spans="1:8" s="10" customFormat="1" ht="15" customHeight="1">
      <c r="A25" s="45" t="s">
        <v>17</v>
      </c>
      <c r="B25" s="43">
        <v>3100</v>
      </c>
      <c r="C25" s="74">
        <v>3100</v>
      </c>
      <c r="D25" s="74">
        <v>3622</v>
      </c>
      <c r="E25" s="74">
        <f t="shared" si="2"/>
        <v>-522</v>
      </c>
      <c r="F25" s="161">
        <v>3600</v>
      </c>
      <c r="G25" s="74">
        <f>ROUND(F25-B25,0)</f>
        <v>500</v>
      </c>
      <c r="H25" s="50">
        <f>IFERROR((G25/B25),0)</f>
        <v>0.16129032258064516</v>
      </c>
    </row>
    <row r="26" spans="1:8" s="10" customFormat="1" ht="15" customHeight="1">
      <c r="A26" s="45" t="s">
        <v>83</v>
      </c>
      <c r="B26" s="43">
        <v>23600</v>
      </c>
      <c r="C26" s="146">
        <v>20000</v>
      </c>
      <c r="D26" s="74">
        <f>3809+14963</f>
        <v>18772</v>
      </c>
      <c r="E26" s="74">
        <f t="shared" si="2"/>
        <v>1228</v>
      </c>
      <c r="F26" s="161">
        <v>8500</v>
      </c>
      <c r="G26" s="74">
        <f>ROUND(F26-B26,0)</f>
        <v>-15100</v>
      </c>
      <c r="H26" s="50">
        <f>IFERROR((G26/B26),0)</f>
        <v>-0.63983050847457623</v>
      </c>
    </row>
    <row r="27" spans="1:8" s="10" customFormat="1" ht="15" customHeight="1">
      <c r="A27" s="45" t="s">
        <v>10</v>
      </c>
      <c r="B27" s="43">
        <v>8000</v>
      </c>
      <c r="C27" s="146">
        <v>5000</v>
      </c>
      <c r="D27" s="74">
        <v>2874</v>
      </c>
      <c r="E27" s="74">
        <f t="shared" si="2"/>
        <v>2126</v>
      </c>
      <c r="F27" s="161">
        <v>7700</v>
      </c>
      <c r="G27" s="74">
        <f>ROUND(F27-B27,0)</f>
        <v>-300</v>
      </c>
      <c r="H27" s="50">
        <f>IFERROR((G27/B27),0)</f>
        <v>-3.7499999999999999E-2</v>
      </c>
    </row>
    <row r="28" spans="1:8" s="10" customFormat="1" ht="15" customHeight="1">
      <c r="A28" s="45" t="s">
        <v>18</v>
      </c>
      <c r="B28" s="43">
        <v>5000</v>
      </c>
      <c r="C28" s="146">
        <v>1000</v>
      </c>
      <c r="D28" s="74">
        <v>384</v>
      </c>
      <c r="E28" s="74">
        <f t="shared" si="2"/>
        <v>616</v>
      </c>
      <c r="F28" s="161">
        <v>3000</v>
      </c>
      <c r="G28" s="74">
        <f>ROUND(F28-B28,0)</f>
        <v>-2000</v>
      </c>
      <c r="H28" s="50">
        <f>IFERROR((G28/B28),0)</f>
        <v>-0.4</v>
      </c>
    </row>
    <row r="29" spans="1:8" s="11" customFormat="1" ht="15" customHeight="1">
      <c r="A29" s="45" t="s">
        <v>52</v>
      </c>
      <c r="B29" s="43">
        <v>3390</v>
      </c>
      <c r="C29" s="74">
        <v>1000</v>
      </c>
      <c r="D29" s="74">
        <v>150</v>
      </c>
      <c r="E29" s="74">
        <f t="shared" si="2"/>
        <v>850</v>
      </c>
      <c r="F29" s="161">
        <v>1000</v>
      </c>
      <c r="G29" s="74">
        <f>ROUND(F29-B29,0)</f>
        <v>-2390</v>
      </c>
      <c r="H29" s="50">
        <f>IFERROR((G29/B29),0)</f>
        <v>-0.70501474926253682</v>
      </c>
    </row>
    <row r="30" spans="1:8" s="101" customFormat="1" ht="15" customHeight="1">
      <c r="A30" s="109" t="s">
        <v>6</v>
      </c>
      <c r="B30" s="110">
        <f>SUBTOTAL(9,B18:B29)</f>
        <v>677990</v>
      </c>
      <c r="C30" s="110">
        <f>SUBTOTAL(9,C18:C29)</f>
        <v>561500</v>
      </c>
      <c r="D30" s="110">
        <f>SUBTOTAL(9,D18:D29)</f>
        <v>410997</v>
      </c>
      <c r="E30" s="110">
        <f>SUBTOTAL(9,E18:E29)</f>
        <v>150503</v>
      </c>
      <c r="F30" s="162">
        <f>SUBTOTAL(9,F18:F29)</f>
        <v>725600</v>
      </c>
      <c r="G30" s="110">
        <f>SUBTOTAL(9,G18:G29)</f>
        <v>47610</v>
      </c>
      <c r="H30" s="111">
        <f>IFERROR((G30/B30),0)</f>
        <v>7.0222274664818063E-2</v>
      </c>
    </row>
    <row r="31" spans="1:8" s="10" customFormat="1" ht="15" customHeight="1">
      <c r="A31" s="103" t="s">
        <v>58</v>
      </c>
      <c r="B31" s="129"/>
      <c r="C31" s="75"/>
      <c r="D31" s="75"/>
      <c r="E31" s="75"/>
      <c r="F31" s="163"/>
      <c r="G31" s="96"/>
      <c r="H31" s="65"/>
    </row>
    <row r="32" spans="1:8" s="11" customFormat="1" ht="15" customHeight="1">
      <c r="A32" s="45" t="s">
        <v>19</v>
      </c>
      <c r="B32" s="43">
        <v>83000</v>
      </c>
      <c r="C32" s="74">
        <v>79000</v>
      </c>
      <c r="D32" s="74">
        <v>65684</v>
      </c>
      <c r="E32" s="74">
        <f>ROUND(C32-D32,0)</f>
        <v>13316</v>
      </c>
      <c r="F32" s="160">
        <v>83000</v>
      </c>
      <c r="G32" s="74">
        <f>ROUND(F32-B32,0)</f>
        <v>0</v>
      </c>
      <c r="H32" s="50">
        <f>IFERROR((G32/B32),0)</f>
        <v>0</v>
      </c>
    </row>
    <row r="33" spans="1:8" s="112" customFormat="1" ht="15" customHeight="1">
      <c r="A33" s="109" t="s">
        <v>11</v>
      </c>
      <c r="B33" s="110">
        <f>SUBTOTAL(9,B32)</f>
        <v>83000</v>
      </c>
      <c r="C33" s="110">
        <f>SUBTOTAL(9,C32)</f>
        <v>79000</v>
      </c>
      <c r="D33" s="110">
        <f>SUBTOTAL(9,D32)</f>
        <v>65684</v>
      </c>
      <c r="E33" s="110">
        <f t="shared" ref="E33" si="3">SUBTOTAL(9,E32)</f>
        <v>13316</v>
      </c>
      <c r="F33" s="164">
        <v>83000</v>
      </c>
      <c r="G33" s="110">
        <f>SUBTOTAL(9,G32)</f>
        <v>0</v>
      </c>
      <c r="H33" s="111">
        <f>IFERROR((G33/B33),0)</f>
        <v>0</v>
      </c>
    </row>
    <row r="34" spans="1:8" s="10" customFormat="1" ht="15" customHeight="1">
      <c r="A34" s="103" t="s">
        <v>59</v>
      </c>
      <c r="B34" s="129"/>
      <c r="C34" s="75"/>
      <c r="D34" s="75"/>
      <c r="E34" s="75"/>
      <c r="F34" s="163"/>
      <c r="G34" s="96"/>
      <c r="H34" s="65"/>
    </row>
    <row r="35" spans="1:8" s="10" customFormat="1" ht="15" customHeight="1">
      <c r="A35" s="45" t="s">
        <v>4</v>
      </c>
      <c r="B35" s="43">
        <v>53000</v>
      </c>
      <c r="C35" s="74">
        <v>53000</v>
      </c>
      <c r="D35" s="74">
        <v>52200</v>
      </c>
      <c r="E35" s="74">
        <f>ROUND(C35-D35,0)</f>
        <v>800</v>
      </c>
      <c r="F35" s="161">
        <v>53000</v>
      </c>
      <c r="G35" s="74">
        <f>ROUND(F35-B35,0)</f>
        <v>0</v>
      </c>
      <c r="H35" s="50">
        <f>IFERROR((G35/B35),0)</f>
        <v>0</v>
      </c>
    </row>
    <row r="36" spans="1:8" s="10" customFormat="1" ht="15" customHeight="1">
      <c r="A36" s="45" t="s">
        <v>63</v>
      </c>
      <c r="B36" s="43">
        <v>6000</v>
      </c>
      <c r="C36" s="146">
        <v>4000</v>
      </c>
      <c r="D36" s="74"/>
      <c r="E36" s="74">
        <f t="shared" ref="E36:E38" si="4">ROUND(C36-D36,0)</f>
        <v>4000</v>
      </c>
      <c r="F36" s="161">
        <v>5000</v>
      </c>
      <c r="G36" s="74">
        <f>ROUND(F36-B36,0)</f>
        <v>-1000</v>
      </c>
      <c r="H36" s="50">
        <f>IFERROR((G36/B36),0)</f>
        <v>-0.16666666666666666</v>
      </c>
    </row>
    <row r="37" spans="1:8" s="10" customFormat="1" ht="15" customHeight="1">
      <c r="A37" s="45" t="s">
        <v>79</v>
      </c>
      <c r="B37" s="43">
        <v>50000</v>
      </c>
      <c r="C37" s="74"/>
      <c r="D37" s="74"/>
      <c r="E37" s="74">
        <f t="shared" si="4"/>
        <v>0</v>
      </c>
      <c r="F37" s="161">
        <v>140000</v>
      </c>
      <c r="G37" s="74">
        <f>ROUND(F37-B37,0)</f>
        <v>90000</v>
      </c>
      <c r="H37" s="50">
        <f>IFERROR((G37/B37),0)</f>
        <v>1.8</v>
      </c>
    </row>
    <row r="38" spans="1:8" s="11" customFormat="1" ht="15" customHeight="1">
      <c r="A38" s="45" t="s">
        <v>8</v>
      </c>
      <c r="B38" s="43">
        <v>8000</v>
      </c>
      <c r="C38" s="74">
        <v>8000</v>
      </c>
      <c r="D38" s="74"/>
      <c r="E38" s="74">
        <f t="shared" si="4"/>
        <v>8000</v>
      </c>
      <c r="F38" s="161">
        <v>3900</v>
      </c>
      <c r="G38" s="74">
        <f>ROUND(F38-B38,0)</f>
        <v>-4100</v>
      </c>
      <c r="H38" s="50">
        <f>IFERROR((G38/B38),0)</f>
        <v>-0.51249999999999996</v>
      </c>
    </row>
    <row r="39" spans="1:8" s="112" customFormat="1" ht="15" customHeight="1">
      <c r="A39" s="109" t="s">
        <v>7</v>
      </c>
      <c r="B39" s="110">
        <f>SUBTOTAL(9,B35:B38)</f>
        <v>117000</v>
      </c>
      <c r="C39" s="110">
        <f>SUBTOTAL(9,C35:C38)</f>
        <v>65000</v>
      </c>
      <c r="D39" s="110">
        <f>SUBTOTAL(9,D35:D38)</f>
        <v>52200</v>
      </c>
      <c r="E39" s="110">
        <f>SUBTOTAL(9,E35:E38)</f>
        <v>12800</v>
      </c>
      <c r="F39" s="162">
        <f>SUBTOTAL(9,F35:F38)</f>
        <v>201900</v>
      </c>
      <c r="G39" s="110">
        <f>SUBTOTAL(9,G35:G38)</f>
        <v>84900</v>
      </c>
      <c r="H39" s="111">
        <f>IFERROR((G39/B39),0)</f>
        <v>0.72564102564102562</v>
      </c>
    </row>
    <row r="40" spans="1:8" s="10" customFormat="1" ht="15" customHeight="1">
      <c r="A40" s="103" t="s">
        <v>60</v>
      </c>
      <c r="B40" s="129"/>
      <c r="C40" s="75"/>
      <c r="D40" s="75"/>
      <c r="E40" s="75"/>
      <c r="F40" s="163"/>
      <c r="G40" s="96"/>
      <c r="H40" s="65"/>
    </row>
    <row r="41" spans="1:8" s="10" customFormat="1" ht="15" customHeight="1">
      <c r="A41" s="45" t="s">
        <v>30</v>
      </c>
      <c r="B41" s="43">
        <v>258000</v>
      </c>
      <c r="C41" s="146">
        <v>172400</v>
      </c>
      <c r="D41" s="74">
        <v>98044</v>
      </c>
      <c r="E41" s="74">
        <f t="shared" ref="E41:E53" si="5">ROUND(C41-D41,0)</f>
        <v>74356</v>
      </c>
      <c r="F41" s="160">
        <v>215000</v>
      </c>
      <c r="G41" s="74">
        <f>ROUND(F41-B41,0)</f>
        <v>-43000</v>
      </c>
      <c r="H41" s="50">
        <f>IFERROR((G41/B41),0)</f>
        <v>-0.16666666666666666</v>
      </c>
    </row>
    <row r="42" spans="1:8" s="10" customFormat="1" ht="15" customHeight="1">
      <c r="A42" s="45" t="s">
        <v>64</v>
      </c>
      <c r="B42" s="43">
        <v>51500</v>
      </c>
      <c r="C42" s="146">
        <v>15600</v>
      </c>
      <c r="D42" s="74">
        <v>8228</v>
      </c>
      <c r="E42" s="74">
        <f t="shared" si="5"/>
        <v>7372</v>
      </c>
      <c r="F42" s="160">
        <v>52000</v>
      </c>
      <c r="G42" s="74">
        <f>ROUND(F42-B42,0)</f>
        <v>500</v>
      </c>
      <c r="H42" s="50">
        <f>IFERROR((G42/B42),0)</f>
        <v>9.7087378640776691E-3</v>
      </c>
    </row>
    <row r="43" spans="1:8" s="10" customFormat="1" ht="15" customHeight="1">
      <c r="A43" s="45" t="s">
        <v>65</v>
      </c>
      <c r="B43" s="43">
        <v>46000</v>
      </c>
      <c r="C43" s="146">
        <v>20000</v>
      </c>
      <c r="D43" s="74">
        <v>3850</v>
      </c>
      <c r="E43" s="74">
        <f t="shared" si="5"/>
        <v>16150</v>
      </c>
      <c r="F43" s="160">
        <v>33850</v>
      </c>
      <c r="G43" s="74">
        <f>ROUND(F43-B43,0)</f>
        <v>-12150</v>
      </c>
      <c r="H43" s="50">
        <f>IFERROR((G43/B43),0)</f>
        <v>-0.26413043478260867</v>
      </c>
    </row>
    <row r="44" spans="1:8" s="10" customFormat="1" ht="15" customHeight="1">
      <c r="A44" s="45" t="s">
        <v>20</v>
      </c>
      <c r="B44" s="43">
        <v>60000</v>
      </c>
      <c r="C44" s="74">
        <v>60000</v>
      </c>
      <c r="D44" s="74"/>
      <c r="E44" s="74">
        <f t="shared" si="5"/>
        <v>60000</v>
      </c>
      <c r="F44" s="160">
        <v>50000</v>
      </c>
      <c r="G44" s="74">
        <f>ROUND(F44-B44,0)</f>
        <v>-10000</v>
      </c>
      <c r="H44" s="50">
        <f>IFERROR((G44/B44),0)</f>
        <v>-0.16666666666666666</v>
      </c>
    </row>
    <row r="45" spans="1:8" s="10" customFormat="1" ht="15">
      <c r="A45" s="45" t="s">
        <v>84</v>
      </c>
      <c r="B45" s="43"/>
      <c r="C45" s="74">
        <v>200000</v>
      </c>
      <c r="D45" s="74">
        <v>115392</v>
      </c>
      <c r="E45" s="74">
        <f t="shared" si="5"/>
        <v>84608</v>
      </c>
      <c r="F45" s="160">
        <v>60000</v>
      </c>
      <c r="G45" s="74">
        <f>ROUND(F45-B45,0)</f>
        <v>60000</v>
      </c>
      <c r="H45" s="50">
        <f>IFERROR((G45/B45),0)</f>
        <v>0</v>
      </c>
    </row>
    <row r="46" spans="1:8" s="12" customFormat="1" ht="15" customHeight="1">
      <c r="A46" s="45" t="s">
        <v>85</v>
      </c>
      <c r="B46" s="43">
        <v>149500</v>
      </c>
      <c r="C46" s="74">
        <v>258000</v>
      </c>
      <c r="D46" s="74"/>
      <c r="E46" s="74">
        <f t="shared" si="5"/>
        <v>258000</v>
      </c>
      <c r="F46" s="160"/>
      <c r="G46" s="74">
        <f>ROUND(F46-B46,0)</f>
        <v>-149500</v>
      </c>
      <c r="H46" s="50">
        <f>IFERROR((G46/B46),0)</f>
        <v>-1</v>
      </c>
    </row>
    <row r="47" spans="1:8" s="12" customFormat="1" ht="15" customHeight="1">
      <c r="A47" s="45" t="s">
        <v>86</v>
      </c>
      <c r="B47" s="43">
        <v>200000</v>
      </c>
      <c r="C47" s="74">
        <v>300000</v>
      </c>
      <c r="D47" s="74"/>
      <c r="E47" s="74">
        <f t="shared" si="5"/>
        <v>300000</v>
      </c>
      <c r="F47" s="160">
        <v>150000</v>
      </c>
      <c r="G47" s="74">
        <f>ROUND(F47-B47,0)</f>
        <v>-50000</v>
      </c>
      <c r="H47" s="50">
        <f>IFERROR((G47/B47),0)</f>
        <v>-0.25</v>
      </c>
    </row>
    <row r="48" spans="1:8" s="10" customFormat="1" ht="15" customHeight="1">
      <c r="A48" s="45" t="s">
        <v>29</v>
      </c>
      <c r="B48" s="43">
        <v>30000</v>
      </c>
      <c r="C48" s="146">
        <v>15000</v>
      </c>
      <c r="D48" s="74">
        <v>2049</v>
      </c>
      <c r="E48" s="74">
        <f t="shared" si="5"/>
        <v>12951</v>
      </c>
      <c r="F48" s="160">
        <v>28000</v>
      </c>
      <c r="G48" s="74">
        <f>ROUND(F48-B48,0)</f>
        <v>-2000</v>
      </c>
      <c r="H48" s="50">
        <f>IFERROR((G48/B48),0)</f>
        <v>-6.6666666666666666E-2</v>
      </c>
    </row>
    <row r="49" spans="1:8" s="10" customFormat="1" ht="15" customHeight="1">
      <c r="A49" s="45" t="s">
        <v>5</v>
      </c>
      <c r="B49" s="43">
        <v>10000</v>
      </c>
      <c r="C49" s="146">
        <v>5000</v>
      </c>
      <c r="D49" s="74">
        <v>5000</v>
      </c>
      <c r="E49" s="74">
        <f t="shared" si="5"/>
        <v>0</v>
      </c>
      <c r="F49" s="160"/>
      <c r="G49" s="74">
        <f>ROUND(F49-B49,0)</f>
        <v>-10000</v>
      </c>
      <c r="H49" s="50">
        <f>IFERROR((G49/B49),0)</f>
        <v>-1</v>
      </c>
    </row>
    <row r="50" spans="1:8" s="10" customFormat="1" ht="15" customHeight="1">
      <c r="A50" s="45" t="s">
        <v>87</v>
      </c>
      <c r="B50" s="43"/>
      <c r="C50" s="146"/>
      <c r="D50" s="74"/>
      <c r="E50" s="74"/>
      <c r="F50" s="160">
        <v>75000</v>
      </c>
      <c r="G50" s="74"/>
      <c r="H50" s="50"/>
    </row>
    <row r="51" spans="1:8" s="10" customFormat="1" ht="15" customHeight="1">
      <c r="A51" s="45" t="s">
        <v>88</v>
      </c>
      <c r="B51" s="43">
        <v>152500</v>
      </c>
      <c r="C51" s="74">
        <v>149800</v>
      </c>
      <c r="D51" s="74">
        <v>106843</v>
      </c>
      <c r="E51" s="74">
        <f t="shared" si="5"/>
        <v>42957</v>
      </c>
      <c r="F51" s="160">
        <v>195000</v>
      </c>
      <c r="G51" s="74">
        <f>ROUND(F51-B51,0)</f>
        <v>42500</v>
      </c>
      <c r="H51" s="50">
        <f>IFERROR((G51/B51),0)</f>
        <v>0.27868852459016391</v>
      </c>
    </row>
    <row r="52" spans="1:8" s="10" customFormat="1" ht="15" customHeight="1">
      <c r="A52" s="45" t="s">
        <v>43</v>
      </c>
      <c r="B52" s="43">
        <v>4000</v>
      </c>
      <c r="C52" s="74">
        <v>0</v>
      </c>
      <c r="D52" s="74"/>
      <c r="E52" s="74">
        <f t="shared" si="5"/>
        <v>0</v>
      </c>
      <c r="F52" s="160"/>
      <c r="G52" s="74">
        <f>ROUND(F52-B52,0)</f>
        <v>-4000</v>
      </c>
      <c r="H52" s="50">
        <f>IFERROR((G52/B52),0)</f>
        <v>-1</v>
      </c>
    </row>
    <row r="53" spans="1:8" s="10" customFormat="1" ht="15" customHeight="1">
      <c r="A53" s="45" t="s">
        <v>12</v>
      </c>
      <c r="B53" s="43">
        <v>3000</v>
      </c>
      <c r="C53" s="76">
        <v>941</v>
      </c>
      <c r="D53" s="74">
        <v>175</v>
      </c>
      <c r="E53" s="74">
        <f t="shared" si="5"/>
        <v>766</v>
      </c>
      <c r="F53" s="165">
        <v>1932</v>
      </c>
      <c r="G53" s="74">
        <f>ROUND(F53-B53,0)</f>
        <v>-1068</v>
      </c>
      <c r="H53" s="50">
        <f>IFERROR((G53/B53),0)</f>
        <v>-0.35599999999999998</v>
      </c>
    </row>
    <row r="54" spans="1:8" s="101" customFormat="1" ht="15" customHeight="1">
      <c r="A54" s="109" t="s">
        <v>37</v>
      </c>
      <c r="B54" s="110">
        <f>SUBTOTAL(9,B41:B53)</f>
        <v>964500</v>
      </c>
      <c r="C54" s="110">
        <f>SUBTOTAL(9,C41:C53)</f>
        <v>1196741</v>
      </c>
      <c r="D54" s="110">
        <f>SUBTOTAL(9,D41:D53)</f>
        <v>339581</v>
      </c>
      <c r="E54" s="110">
        <f>SUBTOTAL(9,E41:E53)</f>
        <v>857160</v>
      </c>
      <c r="F54" s="162">
        <f>SUBTOTAL(9,F41:F53)</f>
        <v>860782</v>
      </c>
      <c r="G54" s="110">
        <f>SUBTOTAL(9,G41:G53)</f>
        <v>-178718</v>
      </c>
      <c r="H54" s="111">
        <f>IFERROR((G54/B54),0)</f>
        <v>-0.18529600829445309</v>
      </c>
    </row>
    <row r="55" spans="1:8" s="104" customFormat="1" ht="15" customHeight="1">
      <c r="A55" s="45" t="s">
        <v>21</v>
      </c>
      <c r="B55" s="43">
        <v>34000</v>
      </c>
      <c r="C55" s="74">
        <v>24440</v>
      </c>
      <c r="D55" s="74">
        <v>6718</v>
      </c>
      <c r="E55" s="74">
        <f>ROUND(C55-D55,0)</f>
        <v>17722</v>
      </c>
      <c r="F55" s="160">
        <v>18000</v>
      </c>
      <c r="G55" s="74">
        <f>ROUND(F55-B55,0)</f>
        <v>-16000</v>
      </c>
      <c r="H55" s="50">
        <f>IFERROR((G55/B55),0)</f>
        <v>-0.47058823529411764</v>
      </c>
    </row>
    <row r="56" spans="1:8" s="107" customFormat="1" ht="15" customHeight="1">
      <c r="A56" s="55" t="s">
        <v>39</v>
      </c>
      <c r="B56" s="77">
        <f>B54+B39+B32+B30+B55-B37</f>
        <v>1826490</v>
      </c>
      <c r="C56" s="77">
        <f>C54+C39+C32+C30+C55</f>
        <v>1926681</v>
      </c>
      <c r="D56" s="77">
        <f>SUBTOTAL(9,D18:D55)</f>
        <v>875180</v>
      </c>
      <c r="E56" s="77">
        <f>SUBTOTAL(9,E18:E55)</f>
        <v>1051501</v>
      </c>
      <c r="F56" s="166">
        <f>SUBTOTAL(9,F18:F55)</f>
        <v>1972282</v>
      </c>
      <c r="G56" s="77">
        <f>SUBTOTAL(9,G18:G55)</f>
        <v>-62208</v>
      </c>
      <c r="H56" s="52">
        <f>IFERROR((G56/B56),0)</f>
        <v>-3.4058768457533299E-2</v>
      </c>
    </row>
    <row r="57" spans="1:8" s="1" customFormat="1" ht="15" customHeight="1">
      <c r="A57" s="53" t="s">
        <v>40</v>
      </c>
      <c r="B57" s="78">
        <f>B13-B56</f>
        <v>0</v>
      </c>
      <c r="C57" s="78">
        <f>C13-C56</f>
        <v>2500</v>
      </c>
      <c r="D57" s="78">
        <f>D13-D56</f>
        <v>1042059.01</v>
      </c>
      <c r="E57" s="78">
        <f>E13+E56</f>
        <v>1339559</v>
      </c>
      <c r="F57" s="167">
        <f>ROUND(F13-F56,0)</f>
        <v>0</v>
      </c>
      <c r="G57" s="23"/>
      <c r="H57" s="56"/>
    </row>
    <row r="58" spans="1:8" ht="30">
      <c r="A58" s="53" t="s">
        <v>54</v>
      </c>
      <c r="B58" s="97">
        <f>-B57</f>
        <v>0</v>
      </c>
      <c r="C58" s="97">
        <f>-C57</f>
        <v>-2500</v>
      </c>
      <c r="D58" s="79">
        <f>-D57</f>
        <v>-1042059.01</v>
      </c>
      <c r="E58" s="79">
        <f>-E57</f>
        <v>-1339559</v>
      </c>
      <c r="F58" s="168">
        <f>-F57</f>
        <v>0</v>
      </c>
      <c r="G58" s="106"/>
      <c r="H58" s="57"/>
    </row>
    <row r="59" spans="1:8" ht="14.5" customHeight="1">
      <c r="A59" s="92" t="s">
        <v>27</v>
      </c>
      <c r="B59" s="131"/>
      <c r="C59" s="80">
        <f>C57+C58</f>
        <v>0</v>
      </c>
      <c r="D59" s="102">
        <f>D57+D58</f>
        <v>0</v>
      </c>
      <c r="E59" s="102">
        <f>E57+E58</f>
        <v>0</v>
      </c>
      <c r="F59" s="166">
        <f>F57+F58</f>
        <v>0</v>
      </c>
      <c r="G59" s="106"/>
      <c r="H59" s="57"/>
    </row>
    <row r="60" spans="1:8">
      <c r="A60" s="40" t="s">
        <v>44</v>
      </c>
      <c r="B60" s="40"/>
      <c r="C60" s="41"/>
      <c r="D60" s="71"/>
      <c r="E60" s="41"/>
      <c r="F60" s="169"/>
      <c r="G60" s="41"/>
      <c r="H60" s="42"/>
    </row>
    <row r="61" spans="1:8">
      <c r="A61" s="40" t="s">
        <v>53</v>
      </c>
      <c r="B61" s="40"/>
      <c r="C61" s="3"/>
      <c r="D61" s="70"/>
      <c r="E61" s="3"/>
      <c r="F61" s="170"/>
      <c r="G61" s="3"/>
      <c r="H61" s="25"/>
    </row>
    <row r="62" spans="1:8" s="14" customFormat="1" ht="23" customHeight="1">
      <c r="A62" s="147" t="s">
        <v>77</v>
      </c>
      <c r="B62" s="147"/>
      <c r="C62" s="147"/>
      <c r="D62" s="147"/>
      <c r="E62" s="147"/>
      <c r="F62" s="171"/>
      <c r="H62" s="29"/>
    </row>
    <row r="63" spans="1:8">
      <c r="A63" s="4"/>
      <c r="B63" s="4"/>
      <c r="C63" s="3"/>
      <c r="D63" s="3"/>
      <c r="E63" s="3"/>
      <c r="F63" s="170"/>
      <c r="G63" s="3"/>
    </row>
    <row r="64" spans="1:8">
      <c r="A64" s="4"/>
      <c r="B64" s="4"/>
      <c r="C64" s="3"/>
      <c r="D64" s="3"/>
      <c r="E64" s="3"/>
      <c r="F64" s="170"/>
      <c r="G64" s="3"/>
    </row>
    <row r="65" spans="1:7">
      <c r="A65" s="4"/>
      <c r="B65" s="4"/>
      <c r="C65" s="3"/>
      <c r="D65" s="3"/>
      <c r="E65" s="3"/>
      <c r="F65" s="170"/>
      <c r="G65" s="3"/>
    </row>
    <row r="66" spans="1:7">
      <c r="A66" s="4"/>
      <c r="B66" s="4"/>
      <c r="C66" s="3"/>
      <c r="D66" s="3"/>
      <c r="E66" s="3"/>
      <c r="F66" s="170"/>
      <c r="G66" s="3"/>
    </row>
    <row r="67" spans="1:7">
      <c r="A67" s="4"/>
      <c r="B67" s="4"/>
      <c r="C67" s="3"/>
      <c r="D67" s="3"/>
      <c r="E67" s="3"/>
      <c r="F67" s="170"/>
      <c r="G67" s="3"/>
    </row>
    <row r="68" spans="1:7">
      <c r="A68" s="4"/>
      <c r="B68" s="4"/>
      <c r="C68" s="3"/>
      <c r="D68" s="3"/>
      <c r="E68" s="3"/>
      <c r="F68" s="170"/>
      <c r="G68" s="3"/>
    </row>
    <row r="69" spans="1:7">
      <c r="A69" s="4"/>
      <c r="B69" s="4"/>
      <c r="C69" s="3"/>
      <c r="D69" s="3"/>
      <c r="E69" s="3"/>
      <c r="F69" s="170"/>
      <c r="G69" s="3"/>
    </row>
    <row r="70" spans="1:7">
      <c r="A70" s="4"/>
      <c r="B70" s="4"/>
      <c r="C70" s="3"/>
      <c r="D70" s="3"/>
      <c r="E70" s="3"/>
      <c r="F70" s="170"/>
      <c r="G70" s="3"/>
    </row>
    <row r="71" spans="1:7">
      <c r="A71" s="4"/>
      <c r="B71" s="4"/>
      <c r="C71" s="3"/>
      <c r="D71" s="3"/>
      <c r="E71" s="3"/>
      <c r="F71" s="170"/>
      <c r="G71" s="3"/>
    </row>
    <row r="72" spans="1:7">
      <c r="A72" s="4"/>
      <c r="B72" s="4"/>
      <c r="C72" s="3"/>
      <c r="D72" s="3"/>
      <c r="E72" s="3"/>
      <c r="F72" s="170"/>
      <c r="G72" s="3"/>
    </row>
  </sheetData>
  <mergeCells count="6">
    <mergeCell ref="A62:E62"/>
    <mergeCell ref="A1:G1"/>
    <mergeCell ref="A2:G2"/>
    <mergeCell ref="A3:G3"/>
    <mergeCell ref="A5:G5"/>
    <mergeCell ref="A15:G15"/>
  </mergeCells>
  <phoneticPr fontId="0" type="noConversion"/>
  <pageMargins left="0.25" right="0.25" top="0.5" bottom="0.5" header="0" footer="0"/>
  <pageSetup scale="98" fitToHeight="0" orientation="landscape"/>
  <rowBreaks count="1" manualBreakCount="1">
    <brk id="33" max="8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6"/>
  <sheetViews>
    <sheetView showGridLines="0" zoomScale="142" zoomScaleNormal="225" zoomScalePageLayoutView="225" workbookViewId="0">
      <selection activeCell="B22" sqref="B22"/>
    </sheetView>
  </sheetViews>
  <sheetFormatPr baseColWidth="10" defaultColWidth="8.83203125" defaultRowHeight="16"/>
  <cols>
    <col min="1" max="1" width="41.6640625" style="16" customWidth="1"/>
    <col min="2" max="2" width="13.6640625" style="16" customWidth="1"/>
    <col min="3" max="3" width="10.83203125" style="14" bestFit="1" customWidth="1"/>
    <col min="4" max="4" width="10.5" style="14" bestFit="1" customWidth="1"/>
    <col min="5" max="5" width="12.33203125" style="14" bestFit="1" customWidth="1"/>
    <col min="6" max="6" width="10.83203125" style="14" bestFit="1" customWidth="1"/>
    <col min="7" max="7" width="12" style="14" customWidth="1"/>
    <col min="8" max="8" width="12.1640625" style="29" customWidth="1"/>
    <col min="9" max="16384" width="8.83203125" style="14"/>
  </cols>
  <sheetData>
    <row r="1" spans="1:9" ht="17">
      <c r="A1" s="151" t="s">
        <v>9</v>
      </c>
      <c r="B1" s="151"/>
      <c r="C1" s="151"/>
      <c r="D1" s="151"/>
      <c r="E1" s="151"/>
      <c r="F1" s="151"/>
      <c r="G1" s="151"/>
      <c r="H1" s="67"/>
    </row>
    <row r="2" spans="1:9">
      <c r="A2" s="149" t="s">
        <v>69</v>
      </c>
      <c r="B2" s="149"/>
      <c r="C2" s="149"/>
      <c r="D2" s="149"/>
      <c r="E2" s="149"/>
      <c r="F2" s="149"/>
      <c r="G2" s="149"/>
      <c r="H2" s="68"/>
    </row>
    <row r="3" spans="1:9">
      <c r="A3" s="149" t="s">
        <v>72</v>
      </c>
      <c r="B3" s="149"/>
      <c r="C3" s="149"/>
      <c r="D3" s="149"/>
      <c r="E3" s="149"/>
      <c r="F3" s="149"/>
      <c r="G3" s="149"/>
      <c r="H3" s="68"/>
    </row>
    <row r="4" spans="1:9" ht="12" customHeight="1">
      <c r="A4" s="35"/>
      <c r="B4" s="35"/>
      <c r="C4" s="36"/>
      <c r="D4" s="36"/>
      <c r="E4" s="36"/>
      <c r="F4" s="36"/>
      <c r="G4" s="36"/>
      <c r="H4" s="34"/>
    </row>
    <row r="5" spans="1:9">
      <c r="A5" s="150" t="s">
        <v>13</v>
      </c>
      <c r="B5" s="150"/>
      <c r="C5" s="150"/>
      <c r="D5" s="150"/>
      <c r="E5" s="150"/>
      <c r="F5" s="150"/>
      <c r="G5" s="150"/>
      <c r="H5" s="63"/>
    </row>
    <row r="6" spans="1:9" s="20" customFormat="1" ht="55" customHeight="1">
      <c r="A6" s="37" t="s">
        <v>46</v>
      </c>
      <c r="B6" s="59" t="s">
        <v>74</v>
      </c>
      <c r="C6" s="59" t="s">
        <v>73</v>
      </c>
      <c r="D6" s="59" t="s">
        <v>76</v>
      </c>
      <c r="E6" s="58" t="s">
        <v>68</v>
      </c>
      <c r="F6" s="59" t="s">
        <v>69</v>
      </c>
      <c r="G6" s="58" t="s">
        <v>70</v>
      </c>
      <c r="H6" s="58" t="s">
        <v>71</v>
      </c>
      <c r="I6" s="46"/>
    </row>
    <row r="7" spans="1:9" hidden="1">
      <c r="A7" s="39" t="s">
        <v>24</v>
      </c>
      <c r="B7" s="132"/>
      <c r="C7" s="81">
        <v>0</v>
      </c>
      <c r="D7" s="81"/>
      <c r="E7" s="81">
        <f>ROUND(D7-C7,0)</f>
        <v>0</v>
      </c>
      <c r="F7" s="81">
        <v>0</v>
      </c>
      <c r="G7" s="81">
        <f>ROUND(F7-C7,0)</f>
        <v>0</v>
      </c>
      <c r="H7" s="38">
        <f>IFERROR((G7/C7),0)</f>
        <v>0</v>
      </c>
    </row>
    <row r="8" spans="1:9" ht="30">
      <c r="A8" s="39" t="s">
        <v>49</v>
      </c>
      <c r="B8" s="132">
        <v>149500</v>
      </c>
      <c r="C8" s="144">
        <v>558000</v>
      </c>
      <c r="D8" s="81"/>
      <c r="E8" s="81">
        <f>ROUND(D8-C8,0)</f>
        <v>-558000</v>
      </c>
      <c r="F8" s="81">
        <v>0</v>
      </c>
      <c r="G8" s="81">
        <f>ROUND(F8-C8,0)</f>
        <v>-558000</v>
      </c>
      <c r="H8" s="38">
        <f>IFERROR((G8/C8),0)</f>
        <v>-1</v>
      </c>
    </row>
    <row r="9" spans="1:9" ht="15" customHeight="1">
      <c r="A9" s="39" t="s">
        <v>48</v>
      </c>
      <c r="B9" s="132">
        <v>200000</v>
      </c>
      <c r="C9" s="81">
        <v>150000</v>
      </c>
      <c r="D9" s="81"/>
      <c r="E9" s="81">
        <f t="shared" ref="E9:E13" si="0">ROUND(D9-C9,0)</f>
        <v>-150000</v>
      </c>
      <c r="F9" s="81">
        <v>150000</v>
      </c>
      <c r="G9" s="81">
        <f>ROUND(F9-C9,0)</f>
        <v>0</v>
      </c>
      <c r="H9" s="38">
        <f>IFERROR((G9/C9),0)</f>
        <v>0</v>
      </c>
    </row>
    <row r="10" spans="1:9" ht="15" customHeight="1">
      <c r="A10" s="39" t="s">
        <v>66</v>
      </c>
      <c r="B10" s="132">
        <v>36000</v>
      </c>
      <c r="C10" s="81">
        <v>144000</v>
      </c>
      <c r="D10" s="81">
        <v>42283</v>
      </c>
      <c r="E10" s="81">
        <f t="shared" si="0"/>
        <v>-101717</v>
      </c>
      <c r="F10" s="81">
        <v>0</v>
      </c>
      <c r="G10" s="81">
        <f>ROUND(F10-C10,0)</f>
        <v>-144000</v>
      </c>
      <c r="H10" s="38">
        <f>IFERROR((G10/C10),0)</f>
        <v>-1</v>
      </c>
    </row>
    <row r="11" spans="1:9" ht="15" customHeight="1">
      <c r="A11" s="44" t="s">
        <v>1</v>
      </c>
      <c r="B11" s="133"/>
      <c r="C11" s="145">
        <v>1000</v>
      </c>
      <c r="D11" s="82">
        <v>1101</v>
      </c>
      <c r="E11" s="82">
        <f t="shared" si="0"/>
        <v>101</v>
      </c>
      <c r="F11" s="82">
        <v>0</v>
      </c>
      <c r="G11" s="82">
        <f>ROUND(F11-C11,0)</f>
        <v>-1000</v>
      </c>
      <c r="H11" s="47">
        <f>IFERROR((G11/C11),0)</f>
        <v>-1</v>
      </c>
    </row>
    <row r="12" spans="1:9" ht="15" customHeight="1">
      <c r="A12" s="39" t="s">
        <v>28</v>
      </c>
      <c r="B12" s="132"/>
      <c r="C12" s="144">
        <v>156000</v>
      </c>
      <c r="D12" s="81"/>
      <c r="E12" s="81">
        <f>ROUND(D12-C12,0)</f>
        <v>-156000</v>
      </c>
      <c r="F12" s="81">
        <v>0</v>
      </c>
      <c r="G12" s="81">
        <f>ROUND(F12-C12,0)</f>
        <v>-156000</v>
      </c>
      <c r="H12" s="38">
        <f>IFERROR((G12/C12),0)</f>
        <v>-1</v>
      </c>
    </row>
    <row r="13" spans="1:9" hidden="1">
      <c r="A13" s="44" t="s">
        <v>31</v>
      </c>
      <c r="B13" s="134"/>
      <c r="C13" s="84"/>
      <c r="D13" s="83"/>
      <c r="E13" s="82">
        <f t="shared" si="0"/>
        <v>0</v>
      </c>
      <c r="F13" s="84"/>
      <c r="G13" s="85">
        <f>ROUND(F13-C13,0)</f>
        <v>0</v>
      </c>
      <c r="H13" s="47">
        <f>IFERROR((G13/C13),0)</f>
        <v>0</v>
      </c>
    </row>
    <row r="14" spans="1:9" s="15" customFormat="1" ht="16.5" customHeight="1">
      <c r="A14" s="48" t="s">
        <v>47</v>
      </c>
      <c r="B14" s="86">
        <f>SUBTOTAL(9,B8:B12)</f>
        <v>385500</v>
      </c>
      <c r="C14" s="86">
        <f>SUBTOTAL(9,C8:C12)</f>
        <v>1009000</v>
      </c>
      <c r="D14" s="86">
        <f t="shared" ref="D14:G14" si="1">SUBTOTAL(9,D8:D12)</f>
        <v>43384</v>
      </c>
      <c r="E14" s="86">
        <f t="shared" si="1"/>
        <v>-965616</v>
      </c>
      <c r="F14" s="86">
        <f t="shared" si="1"/>
        <v>150000</v>
      </c>
      <c r="G14" s="86">
        <f t="shared" si="1"/>
        <v>-859000</v>
      </c>
      <c r="H14" s="49">
        <f>IFERROR((G14/C14),0)</f>
        <v>-0.85133795837462833</v>
      </c>
    </row>
    <row r="15" spans="1:9" s="15" customFormat="1" ht="12" customHeight="1">
      <c r="A15" s="22"/>
      <c r="B15" s="135"/>
      <c r="C15" s="23"/>
      <c r="D15" s="23"/>
      <c r="E15" s="23"/>
      <c r="F15" s="23"/>
      <c r="G15" s="23"/>
      <c r="H15" s="30"/>
    </row>
    <row r="16" spans="1:9" s="15" customFormat="1" ht="15" customHeight="1">
      <c r="A16" s="152" t="s">
        <v>14</v>
      </c>
      <c r="B16" s="152"/>
      <c r="C16" s="152"/>
      <c r="D16" s="152"/>
      <c r="E16" s="152"/>
      <c r="F16" s="152"/>
      <c r="G16" s="152"/>
      <c r="H16" s="69"/>
    </row>
    <row r="17" spans="1:9" ht="55" customHeight="1">
      <c r="A17" s="33" t="s">
        <v>45</v>
      </c>
      <c r="B17" s="136" t="s">
        <v>74</v>
      </c>
      <c r="C17" s="59" t="s">
        <v>73</v>
      </c>
      <c r="D17" s="59" t="s">
        <v>76</v>
      </c>
      <c r="E17" s="58" t="s">
        <v>68</v>
      </c>
      <c r="F17" s="59" t="s">
        <v>69</v>
      </c>
      <c r="G17" s="58" t="s">
        <v>70</v>
      </c>
      <c r="H17" s="58" t="s">
        <v>71</v>
      </c>
    </row>
    <row r="18" spans="1:9" ht="15" customHeight="1">
      <c r="A18" s="116" t="s">
        <v>57</v>
      </c>
      <c r="B18" s="137"/>
      <c r="C18" s="66"/>
      <c r="D18" s="66"/>
      <c r="E18" s="66"/>
      <c r="F18" s="66"/>
      <c r="G18" s="94"/>
      <c r="H18" s="66"/>
    </row>
    <row r="19" spans="1:9" ht="15" customHeight="1">
      <c r="A19" s="61" t="s">
        <v>32</v>
      </c>
      <c r="B19" s="138">
        <v>95000</v>
      </c>
      <c r="C19" s="87">
        <v>95000</v>
      </c>
      <c r="D19" s="87">
        <v>82627</v>
      </c>
      <c r="E19" s="87">
        <f>ROUND(C19-D19,0)</f>
        <v>12373</v>
      </c>
      <c r="F19" s="87">
        <v>0</v>
      </c>
      <c r="G19" s="87">
        <f>ROUND(F19-C19,0)</f>
        <v>-95000</v>
      </c>
      <c r="H19" s="50">
        <f>IFERROR((G19/C19),0)</f>
        <v>-1</v>
      </c>
    </row>
    <row r="20" spans="1:9" s="119" customFormat="1" ht="15" customHeight="1">
      <c r="A20" s="115" t="s">
        <v>6</v>
      </c>
      <c r="B20" s="117">
        <f>SUBTOTAL(9,B19)</f>
        <v>95000</v>
      </c>
      <c r="C20" s="117">
        <f>SUBTOTAL(9,C19)</f>
        <v>95000</v>
      </c>
      <c r="D20" s="117">
        <f t="shared" ref="D20:F20" si="2">SUBTOTAL(9,D19)</f>
        <v>82627</v>
      </c>
      <c r="E20" s="117">
        <f t="shared" si="2"/>
        <v>12373</v>
      </c>
      <c r="F20" s="117">
        <f t="shared" si="2"/>
        <v>0</v>
      </c>
      <c r="G20" s="117">
        <f>SUBTOTAL(9,G19)</f>
        <v>-95000</v>
      </c>
      <c r="H20" s="118">
        <f>G20/C20</f>
        <v>-1</v>
      </c>
    </row>
    <row r="21" spans="1:9" s="1" customFormat="1" ht="15" customHeight="1">
      <c r="A21" s="120" t="s">
        <v>61</v>
      </c>
      <c r="B21" s="139"/>
      <c r="C21" s="121"/>
      <c r="D21" s="121"/>
      <c r="E21" s="121"/>
      <c r="F21" s="121"/>
      <c r="G21" s="122"/>
      <c r="H21" s="123"/>
    </row>
    <row r="22" spans="1:9" s="104" customFormat="1" ht="15" customHeight="1">
      <c r="A22" s="60" t="s">
        <v>36</v>
      </c>
      <c r="B22" s="140">
        <v>200000</v>
      </c>
      <c r="C22" s="87">
        <v>150000</v>
      </c>
      <c r="D22" s="87">
        <v>1865</v>
      </c>
      <c r="E22" s="87">
        <f t="shared" ref="E22:E26" si="3">ROUND(C22-D22,0)</f>
        <v>148135</v>
      </c>
      <c r="F22" s="87">
        <v>100000</v>
      </c>
      <c r="G22" s="87">
        <f>ROUND(F22-C22,0)</f>
        <v>-50000</v>
      </c>
      <c r="H22" s="50">
        <f>IFERROR((G22/C22),0)</f>
        <v>-0.33333333333333331</v>
      </c>
    </row>
    <row r="23" spans="1:9" s="104" customFormat="1" ht="15" customHeight="1">
      <c r="A23" s="60" t="s">
        <v>78</v>
      </c>
      <c r="B23" s="140">
        <v>0</v>
      </c>
      <c r="C23" s="173">
        <v>456000</v>
      </c>
      <c r="D23" s="87">
        <v>48887</v>
      </c>
      <c r="E23" s="87">
        <f t="shared" si="3"/>
        <v>407113</v>
      </c>
      <c r="F23" s="87">
        <v>50000</v>
      </c>
      <c r="G23" s="87">
        <f>ROUND(F23-C23,0)</f>
        <v>-406000</v>
      </c>
      <c r="H23" s="50">
        <f>IFERROR((G23/C23),0)</f>
        <v>-0.89035087719298245</v>
      </c>
    </row>
    <row r="24" spans="1:9" s="104" customFormat="1" ht="15" customHeight="1">
      <c r="A24" s="60" t="s">
        <v>67</v>
      </c>
      <c r="B24" s="140">
        <v>36000</v>
      </c>
      <c r="C24" s="87">
        <v>144000</v>
      </c>
      <c r="D24" s="87">
        <v>48319</v>
      </c>
      <c r="E24" s="87">
        <f t="shared" si="3"/>
        <v>95681</v>
      </c>
      <c r="F24" s="87">
        <v>0</v>
      </c>
      <c r="G24" s="87">
        <f>ROUND(F24-C24,0)</f>
        <v>-144000</v>
      </c>
      <c r="H24" s="50">
        <f>IFERROR((G24/C24),0)</f>
        <v>-1</v>
      </c>
      <c r="I24" s="124"/>
    </row>
    <row r="25" spans="1:9" s="104" customFormat="1" ht="15" customHeight="1">
      <c r="A25" s="125" t="s">
        <v>41</v>
      </c>
      <c r="B25" s="141">
        <v>15000</v>
      </c>
      <c r="C25" s="143">
        <v>3000</v>
      </c>
      <c r="D25" s="126">
        <v>508</v>
      </c>
      <c r="E25" s="126">
        <f t="shared" si="3"/>
        <v>2492</v>
      </c>
      <c r="F25" s="126"/>
      <c r="G25" s="126">
        <f>ROUND(F25-C25,0)</f>
        <v>-3000</v>
      </c>
      <c r="H25" s="93">
        <f>IFERROR((G25/C25),0)</f>
        <v>-1</v>
      </c>
    </row>
    <row r="26" spans="1:9" s="104" customFormat="1" ht="15" customHeight="1">
      <c r="A26" s="125" t="s">
        <v>22</v>
      </c>
      <c r="B26" s="141">
        <v>35000</v>
      </c>
      <c r="C26" s="143">
        <v>8000</v>
      </c>
      <c r="D26" s="126">
        <v>363</v>
      </c>
      <c r="E26" s="126">
        <f t="shared" si="3"/>
        <v>7637</v>
      </c>
      <c r="F26" s="126"/>
      <c r="G26" s="126">
        <f>ROUND(F26-C26,0)</f>
        <v>-8000</v>
      </c>
      <c r="H26" s="93">
        <f>IFERROR((G26/C26),0)</f>
        <v>-1</v>
      </c>
    </row>
    <row r="27" spans="1:9" s="127" customFormat="1" ht="15" customHeight="1">
      <c r="A27" s="115" t="s">
        <v>23</v>
      </c>
      <c r="B27" s="117">
        <f>SUBTOTAL(9,B22:B26)</f>
        <v>286000</v>
      </c>
      <c r="C27" s="117">
        <f>SUBTOTAL(9,C22:C26)</f>
        <v>761000</v>
      </c>
      <c r="D27" s="117">
        <f>SUBTOTAL(9,D22:D26)</f>
        <v>99942</v>
      </c>
      <c r="E27" s="117">
        <f>SUBTOTAL(9,E22:E26)</f>
        <v>661058</v>
      </c>
      <c r="F27" s="117">
        <f>SUBTOTAL(9,F22:F26)</f>
        <v>150000</v>
      </c>
      <c r="G27" s="117">
        <f>SUBTOTAL(9,G22:G26)</f>
        <v>-611000</v>
      </c>
      <c r="H27" s="111">
        <f>IFERROR((G27/C27),0)</f>
        <v>-0.80289093298291725</v>
      </c>
    </row>
    <row r="28" spans="1:9" ht="15" customHeight="1">
      <c r="A28" s="44" t="s">
        <v>25</v>
      </c>
      <c r="B28" s="133">
        <v>4500</v>
      </c>
      <c r="C28" s="82">
        <v>3000</v>
      </c>
      <c r="D28" s="82">
        <v>168</v>
      </c>
      <c r="E28" s="82">
        <f t="shared" ref="E28" si="4">ROUND(C28-D28,0)</f>
        <v>2832</v>
      </c>
      <c r="F28" s="82">
        <v>0</v>
      </c>
      <c r="G28" s="82">
        <f>ROUND(F28-C28,0)</f>
        <v>-3000</v>
      </c>
      <c r="H28" s="50">
        <f>IFERROR((G28/C28),0)</f>
        <v>-1</v>
      </c>
    </row>
    <row r="29" spans="1:9" ht="15" customHeight="1">
      <c r="A29" s="115" t="s">
        <v>62</v>
      </c>
      <c r="B29" s="117">
        <f>SUBTOTAL(9,B28)</f>
        <v>4500</v>
      </c>
      <c r="C29" s="117">
        <f>SUBTOTAL(9,C28)</f>
        <v>3000</v>
      </c>
      <c r="D29" s="117">
        <f t="shared" ref="D29:G29" si="5">SUBTOTAL(9,D28)</f>
        <v>168</v>
      </c>
      <c r="E29" s="117">
        <f t="shared" si="5"/>
        <v>2832</v>
      </c>
      <c r="F29" s="117">
        <f t="shared" si="5"/>
        <v>0</v>
      </c>
      <c r="G29" s="117">
        <f t="shared" si="5"/>
        <v>-3000</v>
      </c>
      <c r="H29" s="111">
        <f>IFERROR((G29/C29),0)</f>
        <v>-1</v>
      </c>
    </row>
    <row r="30" spans="1:9" s="15" customFormat="1" ht="15" customHeight="1">
      <c r="A30" s="51" t="s">
        <v>50</v>
      </c>
      <c r="B30" s="88">
        <f>SUBTOTAL(9,B19:B29)</f>
        <v>385500</v>
      </c>
      <c r="C30" s="88">
        <f>SUBTOTAL(9,C19:C29)</f>
        <v>859000</v>
      </c>
      <c r="D30" s="88">
        <f>SUBTOTAL(9,D19:D29)</f>
        <v>182737</v>
      </c>
      <c r="E30" s="88">
        <f>SUBTOTAL(9,E19:E29)</f>
        <v>676263</v>
      </c>
      <c r="F30" s="88">
        <f>SUBTOTAL(9,F19:F29)</f>
        <v>150000</v>
      </c>
      <c r="G30" s="88">
        <f>SUBTOTAL(9,G19:G29)</f>
        <v>-709000</v>
      </c>
      <c r="H30" s="52">
        <f>IFERROR((G30/C30),0)</f>
        <v>-0.82537834691501744</v>
      </c>
    </row>
    <row r="31" spans="1:9" s="15" customFormat="1">
      <c r="A31" s="53" t="s">
        <v>40</v>
      </c>
      <c r="B31" s="89">
        <f>B14-B30</f>
        <v>0</v>
      </c>
      <c r="C31" s="89">
        <f>C14-C30</f>
        <v>150000</v>
      </c>
      <c r="D31" s="89">
        <f>D14-D30</f>
        <v>-139353</v>
      </c>
      <c r="E31" s="89">
        <f>E14+E30</f>
        <v>-289353</v>
      </c>
      <c r="F31" s="89">
        <f>F14-F30</f>
        <v>0</v>
      </c>
      <c r="G31" s="114"/>
      <c r="H31" s="31"/>
    </row>
    <row r="32" spans="1:9" s="15" customFormat="1" ht="15" customHeight="1">
      <c r="A32" s="53" t="s">
        <v>55</v>
      </c>
      <c r="B32" s="90">
        <f>-B31</f>
        <v>0</v>
      </c>
      <c r="C32" s="90">
        <f>-C31</f>
        <v>-150000</v>
      </c>
      <c r="D32" s="90">
        <f>-D31</f>
        <v>139353</v>
      </c>
      <c r="E32" s="90">
        <f>D32-C32</f>
        <v>289353</v>
      </c>
      <c r="F32" s="90">
        <f>-F31</f>
        <v>0</v>
      </c>
      <c r="G32" s="105"/>
      <c r="H32" s="32"/>
    </row>
    <row r="33" spans="1:8" s="15" customFormat="1">
      <c r="A33" s="27" t="s">
        <v>27</v>
      </c>
      <c r="B33" s="88">
        <f>B31+B32</f>
        <v>0</v>
      </c>
      <c r="C33" s="88">
        <f>C31+C32</f>
        <v>0</v>
      </c>
      <c r="D33" s="88">
        <f>D31+D32</f>
        <v>0</v>
      </c>
      <c r="E33" s="91">
        <f>ROUND(E31+E32,0)</f>
        <v>0</v>
      </c>
      <c r="F33" s="88">
        <f t="shared" ref="F33" si="6">F31+F32</f>
        <v>0</v>
      </c>
      <c r="G33" s="105"/>
      <c r="H33" s="32"/>
    </row>
    <row r="34" spans="1:8">
      <c r="A34" s="26" t="s">
        <v>44</v>
      </c>
      <c r="B34" s="26"/>
      <c r="C34" s="24"/>
      <c r="D34" s="24"/>
      <c r="E34" s="24"/>
      <c r="F34" s="24"/>
      <c r="G34" s="113"/>
    </row>
    <row r="35" spans="1:8">
      <c r="A35" s="26" t="s">
        <v>53</v>
      </c>
      <c r="B35" s="26"/>
    </row>
    <row r="36" spans="1:8" ht="23" customHeight="1">
      <c r="A36" s="147" t="s">
        <v>77</v>
      </c>
      <c r="B36" s="147"/>
      <c r="C36" s="147"/>
      <c r="D36" s="147"/>
      <c r="E36" s="147"/>
    </row>
  </sheetData>
  <mergeCells count="6">
    <mergeCell ref="A36:E36"/>
    <mergeCell ref="A5:G5"/>
    <mergeCell ref="A1:G1"/>
    <mergeCell ref="A2:G2"/>
    <mergeCell ref="A3:G3"/>
    <mergeCell ref="A16:G16"/>
  </mergeCells>
  <phoneticPr fontId="0" type="noConversion"/>
  <printOptions horizontalCentered="1" verticalCentered="1"/>
  <pageMargins left="0.5" right="0.5" top="0.25" bottom="0.25" header="0.55000000000000004" footer="0.55000000000000004"/>
  <pageSetup scale="95" orientation="landscape"/>
  <ignoredErrors>
    <ignoredError sqref="E31:E33" formula="1"/>
    <ignoredError sqref="C14 F14" formulaRang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LDBA</vt:lpstr>
      <vt:lpstr>MSL</vt:lpstr>
      <vt:lpstr>LDBA!Print_Area</vt:lpstr>
      <vt:lpstr>MSL!Print_Area</vt:lpstr>
      <vt:lpstr>LDBA!Print_Titles</vt:lpstr>
      <vt:lpstr>MSL!Print_Titles</vt:lpstr>
    </vt:vector>
  </TitlesOfParts>
  <Company>City of London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%UserName%</dc:creator>
  <cp:lastModifiedBy>Microsoft Office User</cp:lastModifiedBy>
  <cp:lastPrinted>2020-09-18T20:37:15Z</cp:lastPrinted>
  <dcterms:created xsi:type="dcterms:W3CDTF">2010-03-11T17:58:41Z</dcterms:created>
  <dcterms:modified xsi:type="dcterms:W3CDTF">2020-09-28T23:52:12Z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